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SCRD\Riesgos\Riesgos 2022\Mapas de riesgos 2022\mapas formalizados\"/>
    </mc:Choice>
  </mc:AlternateContent>
  <bookViews>
    <workbookView xWindow="-120" yWindow="-120" windowWidth="20640" windowHeight="11160" firstSheet="1" activeTab="1"/>
  </bookViews>
  <sheets>
    <sheet name="Instrucciones" sheetId="3" state="hidden" r:id="rId1"/>
    <sheet name="Mapa de Riesgos de Gestión" sheetId="6" r:id="rId2"/>
    <sheet name="Mapa de Riesgos Corrupción" sheetId="7" state="hidden" r:id="rId3"/>
    <sheet name="datos" sheetId="2" r:id="rId4"/>
  </sheets>
  <externalReferences>
    <externalReference r:id="rId5"/>
    <externalReference r:id="rId6"/>
    <externalReference r:id="rId7"/>
  </externalReferences>
  <definedNames>
    <definedName name="calculo_imp">datos!$S$1:$W$2</definedName>
    <definedName name="calculo_prob">datos!$Q$3:$R$7</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6" l="1"/>
  <c r="Q26" i="6"/>
  <c r="N25" i="6"/>
  <c r="AG26" i="6"/>
  <c r="AD26" i="6"/>
  <c r="R26" i="6"/>
  <c r="O26" i="6"/>
  <c r="AG25" i="6"/>
  <c r="AI25" i="6" s="1"/>
  <c r="AH25" i="6" s="1"/>
  <c r="AD25" i="6"/>
  <c r="R25" i="6"/>
  <c r="O25" i="6"/>
  <c r="S26" i="6"/>
  <c r="AI26" i="6" l="1"/>
  <c r="AH26" i="6" s="1"/>
  <c r="S25" i="6"/>
  <c r="O21" i="6" l="1"/>
  <c r="N21" i="6" s="1"/>
  <c r="O17" i="6"/>
  <c r="N17" i="6" s="1"/>
  <c r="R21" i="6"/>
  <c r="R24" i="6"/>
  <c r="Q21" i="6"/>
  <c r="R17" i="6"/>
  <c r="R20" i="6"/>
  <c r="Q17" i="6"/>
  <c r="AG24" i="6"/>
  <c r="AD24" i="6"/>
  <c r="AG23" i="6"/>
  <c r="AD23" i="6"/>
  <c r="AG22" i="6"/>
  <c r="AD22" i="6"/>
  <c r="AI22" i="6" s="1"/>
  <c r="AH22" i="6" s="1"/>
  <c r="AG21" i="6"/>
  <c r="AD21" i="6"/>
  <c r="AG20" i="6"/>
  <c r="AD20" i="6"/>
  <c r="AG19" i="6"/>
  <c r="AD19" i="6"/>
  <c r="AG17" i="6"/>
  <c r="AD17" i="6"/>
  <c r="AK22" i="6" l="1"/>
  <c r="AJ22" i="6" s="1"/>
  <c r="AK23" i="6"/>
  <c r="AJ23" i="6" s="1"/>
  <c r="AI21" i="6"/>
  <c r="AH21" i="6" s="1"/>
  <c r="AK21" i="6"/>
  <c r="AJ21" i="6" s="1"/>
  <c r="AI23" i="6"/>
  <c r="AH23" i="6" s="1"/>
  <c r="AK17" i="6"/>
  <c r="AJ17" i="6" s="1"/>
  <c r="AI17" i="6"/>
  <c r="AH17" i="6" s="1"/>
  <c r="AL23" i="6"/>
  <c r="AL22" i="6"/>
  <c r="AI24" i="6" l="1"/>
  <c r="AH24" i="6" s="1"/>
  <c r="AK24" i="6"/>
  <c r="AK19" i="6"/>
  <c r="AI19" i="6"/>
  <c r="AJ24" i="6" l="1"/>
  <c r="AK25" i="6"/>
  <c r="AJ19" i="6"/>
  <c r="AK20" i="6"/>
  <c r="AJ20" i="6" s="1"/>
  <c r="AH19" i="6"/>
  <c r="AI20" i="6"/>
  <c r="AH20" i="6" s="1"/>
  <c r="AL24" i="6"/>
  <c r="AJ25" i="6" l="1"/>
  <c r="AK26" i="6"/>
  <c r="AJ26" i="6" s="1"/>
  <c r="AE21" i="7"/>
  <c r="AB21" i="7"/>
  <c r="AG21" i="7" s="1"/>
  <c r="AF21" i="7" s="1"/>
  <c r="P21" i="7"/>
  <c r="AE20" i="7"/>
  <c r="AB20" i="7"/>
  <c r="AG20" i="7" s="1"/>
  <c r="AF20" i="7" s="1"/>
  <c r="P20" i="7"/>
  <c r="AE19" i="7"/>
  <c r="AB19" i="7"/>
  <c r="AG19" i="7" s="1"/>
  <c r="AF19" i="7" s="1"/>
  <c r="P19" i="7"/>
  <c r="AE18" i="7"/>
  <c r="AB18" i="7"/>
  <c r="AG18" i="7" s="1"/>
  <c r="AF18" i="7" s="1"/>
  <c r="P18" i="7"/>
  <c r="AE17" i="7"/>
  <c r="AB17" i="7"/>
  <c r="AG17" i="7" s="1"/>
  <c r="AF17" i="7" s="1"/>
  <c r="O17" i="7"/>
  <c r="N17" i="7"/>
  <c r="M17" i="7" s="1"/>
  <c r="D17" i="7"/>
  <c r="AE16" i="7"/>
  <c r="AB16" i="7"/>
  <c r="AI16" i="7" s="1"/>
  <c r="AH16" i="7" s="1"/>
  <c r="P16" i="7"/>
  <c r="AE15" i="7"/>
  <c r="AB15" i="7"/>
  <c r="AG15" i="7" s="1"/>
  <c r="AF15" i="7" s="1"/>
  <c r="P15" i="7"/>
  <c r="AE14" i="7"/>
  <c r="AB14" i="7"/>
  <c r="AI14" i="7" s="1"/>
  <c r="AH14" i="7" s="1"/>
  <c r="P14" i="7"/>
  <c r="AE13" i="7"/>
  <c r="AB13" i="7"/>
  <c r="AI13" i="7" s="1"/>
  <c r="AH13" i="7" s="1"/>
  <c r="P13" i="7"/>
  <c r="AE12" i="7"/>
  <c r="AB12" i="7"/>
  <c r="AI12" i="7" s="1"/>
  <c r="AH12" i="7" s="1"/>
  <c r="O12" i="7"/>
  <c r="P12" i="7" s="1"/>
  <c r="N12" i="7"/>
  <c r="M12" i="7" s="1"/>
  <c r="D12" i="7"/>
  <c r="AE11" i="7"/>
  <c r="AB11" i="7"/>
  <c r="AI11" i="7" s="1"/>
  <c r="AH11" i="7" s="1"/>
  <c r="O11" i="7"/>
  <c r="P11" i="7" s="1"/>
  <c r="N11" i="7"/>
  <c r="M11" i="7" s="1"/>
  <c r="D11" i="7"/>
  <c r="AE10" i="7"/>
  <c r="AB10" i="7"/>
  <c r="AG10" i="7" s="1"/>
  <c r="AF10" i="7" s="1"/>
  <c r="P10" i="7"/>
  <c r="AE9" i="7"/>
  <c r="AB9" i="7"/>
  <c r="AI9" i="7" s="1"/>
  <c r="AH9" i="7" s="1"/>
  <c r="P9" i="7"/>
  <c r="AE8" i="7"/>
  <c r="AB8" i="7"/>
  <c r="AI8" i="7" s="1"/>
  <c r="AH8" i="7" s="1"/>
  <c r="P8" i="7"/>
  <c r="AE7" i="7"/>
  <c r="AB7" i="7"/>
  <c r="AG7" i="7" s="1"/>
  <c r="AF7" i="7" s="1"/>
  <c r="N7" i="7"/>
  <c r="M7" i="7" s="1"/>
  <c r="D7" i="7"/>
  <c r="AE6" i="7"/>
  <c r="AB6" i="7"/>
  <c r="AI6" i="7" s="1"/>
  <c r="AH6" i="7" s="1"/>
  <c r="P6" i="7"/>
  <c r="AE5" i="7"/>
  <c r="AB5" i="7"/>
  <c r="AI5" i="7" s="1"/>
  <c r="AH5" i="7" s="1"/>
  <c r="N5" i="7"/>
  <c r="M5" i="7" s="1"/>
  <c r="D5" i="7"/>
  <c r="AG16" i="6"/>
  <c r="AD16" i="6"/>
  <c r="R16" i="6"/>
  <c r="AG13" i="6"/>
  <c r="AD13" i="6"/>
  <c r="R13" i="6"/>
  <c r="Q13" i="6"/>
  <c r="O13" i="6"/>
  <c r="N13" i="6" s="1"/>
  <c r="AG11" i="6"/>
  <c r="AD11" i="6"/>
  <c r="R11" i="6"/>
  <c r="Q11" i="6"/>
  <c r="O11" i="6"/>
  <c r="N11" i="6" s="1"/>
  <c r="AG10" i="6"/>
  <c r="AD10" i="6"/>
  <c r="R10" i="6"/>
  <c r="AG7" i="6"/>
  <c r="AD7" i="6"/>
  <c r="R7" i="6"/>
  <c r="Q7" i="6"/>
  <c r="O7" i="6"/>
  <c r="N7" i="6" s="1"/>
  <c r="AL26" i="6"/>
  <c r="AL25" i="6"/>
  <c r="Q17" i="7"/>
  <c r="Q11" i="7"/>
  <c r="Q12" i="7"/>
  <c r="AK11" i="6" l="1"/>
  <c r="AJ11" i="6" s="1"/>
  <c r="AI13" i="6"/>
  <c r="AH13" i="6" s="1"/>
  <c r="AI10" i="7"/>
  <c r="AH10" i="7" s="1"/>
  <c r="AI7" i="6"/>
  <c r="AH7" i="6" s="1"/>
  <c r="AG12" i="7"/>
  <c r="AF12" i="7" s="1"/>
  <c r="AG9" i="7"/>
  <c r="AF9" i="7" s="1"/>
  <c r="AI15" i="7"/>
  <c r="AH15" i="7" s="1"/>
  <c r="AG16" i="7"/>
  <c r="AF16" i="7" s="1"/>
  <c r="AK13" i="6"/>
  <c r="AJ13" i="6" s="1"/>
  <c r="AG14" i="7"/>
  <c r="AF14" i="7" s="1"/>
  <c r="AI7" i="7"/>
  <c r="AH7" i="7" s="1"/>
  <c r="AI20" i="7"/>
  <c r="AH20" i="7" s="1"/>
  <c r="AI18" i="7"/>
  <c r="AH18" i="7" s="1"/>
  <c r="AG8" i="7"/>
  <c r="AF8" i="7" s="1"/>
  <c r="AG13" i="7"/>
  <c r="AF13" i="7" s="1"/>
  <c r="AI17" i="7"/>
  <c r="AH17" i="7" s="1"/>
  <c r="AI19" i="7"/>
  <c r="AH19" i="7" s="1"/>
  <c r="AI21" i="7"/>
  <c r="AH21" i="7" s="1"/>
  <c r="P17" i="7"/>
  <c r="AG5" i="7"/>
  <c r="AF5" i="7" s="1"/>
  <c r="AG6" i="7"/>
  <c r="AF6" i="7" s="1"/>
  <c r="AG11" i="7"/>
  <c r="AF11" i="7" s="1"/>
  <c r="AK7" i="6"/>
  <c r="AJ7" i="6" s="1"/>
  <c r="AI11" i="6"/>
  <c r="AH11" i="6" s="1"/>
  <c r="O7" i="7"/>
  <c r="O5" i="7"/>
  <c r="AJ16" i="7"/>
  <c r="AJ20" i="7"/>
  <c r="AJ14" i="7"/>
  <c r="AJ18" i="7"/>
  <c r="AJ8" i="7"/>
  <c r="AJ12" i="7"/>
  <c r="AJ19" i="7"/>
  <c r="Q7" i="7"/>
  <c r="AJ6" i="7"/>
  <c r="AJ13" i="7"/>
  <c r="AJ15" i="7"/>
  <c r="AJ7" i="7"/>
  <c r="AJ21" i="7"/>
  <c r="AJ11" i="7"/>
  <c r="AJ9" i="7"/>
  <c r="AJ17" i="7"/>
  <c r="AJ5" i="7"/>
  <c r="AJ10" i="7"/>
  <c r="AK10" i="6" l="1"/>
  <c r="AJ10" i="6" s="1"/>
  <c r="AI16" i="6"/>
  <c r="AH16" i="6" s="1"/>
  <c r="AK16" i="6"/>
  <c r="AJ16" i="6" s="1"/>
  <c r="AI10" i="6"/>
  <c r="AH10" i="6" s="1"/>
  <c r="P7" i="7"/>
  <c r="P5" i="7"/>
  <c r="AV4" i="2" l="1"/>
  <c r="AH11" i="2" l="1"/>
  <c r="AI11" i="2"/>
  <c r="AH13" i="2" l="1"/>
  <c r="AH5" i="2" l="1"/>
  <c r="AI3" i="2" l="1"/>
  <c r="AH3" i="2" s="1"/>
  <c r="R7" i="2" l="1"/>
  <c r="R6" i="2"/>
  <c r="R5" i="2"/>
  <c r="R4" i="2"/>
  <c r="R3" i="2"/>
  <c r="W2" i="2"/>
  <c r="V2" i="2"/>
  <c r="U2" i="2"/>
  <c r="T2" i="2"/>
  <c r="S2" i="2"/>
  <c r="AL10" i="6"/>
  <c r="S11" i="6"/>
  <c r="AL17" i="6"/>
  <c r="AL7" i="6"/>
  <c r="S13" i="6"/>
  <c r="S7" i="6"/>
  <c r="AL13" i="6"/>
  <c r="AL21" i="6"/>
  <c r="S17" i="6"/>
  <c r="Q5" i="7"/>
  <c r="S21" i="6"/>
  <c r="AL11" i="6"/>
  <c r="AL16" i="6"/>
  <c r="U10" i="2"/>
  <c r="AL20" i="6"/>
  <c r="AL19" i="6"/>
</calcChain>
</file>

<file path=xl/comments1.xml><?xml version="1.0" encoding="utf-8"?>
<comments xmlns="http://schemas.openxmlformats.org/spreadsheetml/2006/main">
  <authors>
    <author>Palacios Muñoz, Lewis Jhossimar</author>
    <author/>
    <author>Lorena Cruz</author>
  </authors>
  <commentList>
    <comment ref="M5" authorId="0" shapeId="0">
      <text>
        <r>
          <rPr>
            <sz val="9"/>
            <color indexed="81"/>
            <rFont val="Tahoma"/>
            <family val="2"/>
          </rPr>
          <t>Indicar el número de veces de ejecución de la actividad en el año.</t>
        </r>
      </text>
    </comment>
    <comment ref="Z6" authorId="0" shapeId="0">
      <text>
        <r>
          <rPr>
            <sz val="9"/>
            <color indexed="81"/>
            <rFont val="Tahoma"/>
            <family val="2"/>
          </rPr>
          <t>En caso de no poder ejecutar el propósito y/o método del control</t>
        </r>
      </text>
    </comment>
    <comment ref="I21" authorId="1" shapeId="0">
      <text>
        <r>
          <rPr>
            <sz val="11"/>
            <color theme="1"/>
            <rFont val="Calibri"/>
          </rPr>
          <t>======
ID#AAAAUnXNBGo
LAURA MONTOYA    (2022-02-04 15:15:39)
no es que haya FALTA de pertinencia, sinoq ue es baja, es decir puede responder con mayor especificidad a particularidades de los grupos de valor</t>
        </r>
      </text>
    </comment>
    <comment ref="F25" authorId="2" shapeId="0">
      <text>
        <r>
          <rPr>
            <b/>
            <sz val="9"/>
            <color indexed="81"/>
            <rFont val="Tahoma"/>
            <charset val="1"/>
          </rPr>
          <t>Lorena Cruz:</t>
        </r>
        <r>
          <rPr>
            <sz val="9"/>
            <color indexed="81"/>
            <rFont val="Tahoma"/>
            <charset val="1"/>
          </rPr>
          <t xml:space="preserve">
Número de convocatorias promedio en los útlimos 4 años</t>
        </r>
      </text>
    </comment>
    <comment ref="M25" authorId="2" shapeId="0">
      <text>
        <r>
          <rPr>
            <b/>
            <sz val="9"/>
            <color indexed="81"/>
            <rFont val="Tahoma"/>
            <charset val="1"/>
          </rPr>
          <t>Lorena Cruz:</t>
        </r>
        <r>
          <rPr>
            <sz val="9"/>
            <color indexed="81"/>
            <rFont val="Tahoma"/>
            <charset val="1"/>
          </rPr>
          <t xml:space="preserve">
Número promedio de participantes a convocatorias durante los últimos 4 años
</t>
        </r>
      </text>
    </comment>
    <comment ref="F26" authorId="2" shapeId="0">
      <text>
        <r>
          <rPr>
            <b/>
            <sz val="9"/>
            <color indexed="81"/>
            <rFont val="Tahoma"/>
            <charset val="1"/>
          </rPr>
          <t>Lorena Cruz:</t>
        </r>
        <r>
          <rPr>
            <sz val="9"/>
            <color indexed="81"/>
            <rFont val="Tahoma"/>
            <charset val="1"/>
          </rPr>
          <t xml:space="preserve">
Número de ganadores promedio de los últimos 4 años</t>
        </r>
      </text>
    </comment>
    <comment ref="M26" authorId="2" shapeId="0">
      <text>
        <r>
          <rPr>
            <b/>
            <sz val="9"/>
            <color indexed="81"/>
            <rFont val="Tahoma"/>
            <charset val="1"/>
          </rPr>
          <t>Lorena Cruz:</t>
        </r>
        <r>
          <rPr>
            <sz val="9"/>
            <color indexed="81"/>
            <rFont val="Tahoma"/>
            <charset val="1"/>
          </rPr>
          <t xml:space="preserve">
Número promedio de ganadores durante los últimos 4 años</t>
        </r>
      </text>
    </comment>
  </commentList>
</comments>
</file>

<file path=xl/comments2.xml><?xml version="1.0" encoding="utf-8"?>
<comments xmlns="http://schemas.openxmlformats.org/spreadsheetml/2006/main">
  <authors>
    <author>Palacios Muñoz, Lewis Jhossimar</author>
  </authors>
  <commentList>
    <comment ref="L3" authorId="0" shapeId="0">
      <text>
        <r>
          <rPr>
            <sz val="9"/>
            <color indexed="81"/>
            <rFont val="Tahoma"/>
            <family val="2"/>
          </rPr>
          <t>Indicar el número de veces de ejecución de la actividad en el año.</t>
        </r>
      </text>
    </comment>
    <comment ref="X4" authorId="0" shapeId="0">
      <text>
        <r>
          <rPr>
            <sz val="9"/>
            <color indexed="81"/>
            <rFont val="Tahoma"/>
            <family val="2"/>
          </rPr>
          <t>En caso de no poder ejecutar el propósito y/o método del control</t>
        </r>
      </text>
    </comment>
    <comment ref="Z4" authorId="0" shapeId="0">
      <text>
        <r>
          <rPr>
            <sz val="9"/>
            <color indexed="81"/>
            <rFont val="Tahoma"/>
            <family val="2"/>
          </rPr>
          <t>Relacionar el nombre de la documentación que soporta la ejecución del control. (procedimiento, manual, documento externo.)</t>
        </r>
      </text>
    </comment>
  </commentList>
</comments>
</file>

<file path=xl/sharedStrings.xml><?xml version="1.0" encoding="utf-8"?>
<sst xmlns="http://schemas.openxmlformats.org/spreadsheetml/2006/main" count="884" uniqueCount="536">
  <si>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</si>
  <si>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</si>
  <si>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</si>
  <si>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</si>
  <si>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</si>
  <si>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</si>
  <si>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</si>
  <si>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</si>
  <si>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</si>
  <si>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</si>
  <si>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</si>
  <si>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</si>
  <si>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</si>
  <si>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</si>
  <si>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</si>
  <si>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</si>
  <si>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</si>
  <si>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</si>
  <si>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</si>
  <si>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Reducir</t>
  </si>
  <si>
    <t>Compartir</t>
  </si>
  <si>
    <t>Alto</t>
  </si>
  <si>
    <t>Extremo</t>
  </si>
  <si>
    <t>Evitar</t>
  </si>
  <si>
    <t>Bajo</t>
  </si>
  <si>
    <t>Ejemplo formula calculo nivel riesgo</t>
  </si>
  <si>
    <t>Leve</t>
  </si>
  <si>
    <t>Muy Alta</t>
  </si>
  <si>
    <t>Alta</t>
  </si>
  <si>
    <t>Baja</t>
  </si>
  <si>
    <t>Muy Baja</t>
  </si>
  <si>
    <t>Media</t>
  </si>
  <si>
    <t>Económico</t>
  </si>
  <si>
    <t>Reputacional</t>
  </si>
  <si>
    <t>Económico y Reputacional</t>
  </si>
  <si>
    <t>Frecuencia de la Actividad</t>
  </si>
  <si>
    <t>Probabilidad</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</si>
  <si>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</si>
  <si>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</si>
  <si>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</si>
  <si>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</si>
  <si>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</si>
  <si>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</si>
  <si>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</si>
  <si>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</si>
  <si>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</si>
  <si>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</si>
  <si>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</si>
  <si>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</si>
  <si>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</si>
  <si>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</si>
  <si>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</si>
  <si>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</si>
  <si>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</si>
  <si>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</si>
  <si>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</si>
  <si>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</si>
  <si>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</si>
  <si>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</si>
  <si>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</si>
  <si>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</si>
  <si>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</si>
  <si>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</si>
  <si>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</si>
  <si>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</si>
  <si>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</si>
  <si>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</si>
  <si>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</si>
  <si>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</si>
  <si>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</si>
  <si>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</si>
  <si>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</si>
  <si>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</si>
  <si>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</si>
  <si>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</si>
  <si>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</si>
  <si>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</si>
  <si>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</si>
  <si>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</si>
  <si>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</si>
  <si>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</si>
  <si>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</si>
  <si>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</si>
  <si>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</si>
  <si>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</si>
  <si>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</si>
  <si>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</si>
  <si>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</si>
  <si>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</si>
  <si>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</si>
  <si>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</si>
  <si>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</si>
  <si>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1. Identificación del riesgo</t>
  </si>
  <si>
    <t>2. Análisis del riesgo inherente</t>
  </si>
  <si>
    <t>3. Evaluación del riesgo - Valoración de los controles</t>
  </si>
  <si>
    <t>4. Evaluación del riesgo - Nivel del riesgo residual</t>
  </si>
  <si>
    <t>5. Plan de Acción</t>
  </si>
  <si>
    <t>Diligencie el número del consecutivo del riesgo.</t>
  </si>
  <si>
    <t>Describa las circunstancias o situaciones más evidentes sobre las cuales se presenta el riesgo, las mismas no constituyen la causa principal o base para que se presente el riesgo</t>
  </si>
  <si>
    <t>A. Referencia</t>
  </si>
  <si>
    <t>B. Proceso</t>
  </si>
  <si>
    <t>C. Objetivo Estratégico</t>
  </si>
  <si>
    <t>D. Objetivo Proceso</t>
  </si>
  <si>
    <t>A. No. Control</t>
  </si>
  <si>
    <t>A. Probabilidad Residual Final</t>
  </si>
  <si>
    <t>B. Valor Probabilidad Residual Final</t>
  </si>
  <si>
    <t>C. Impacto Residual Final</t>
  </si>
  <si>
    <t>D. Valor Probabilidad Residual Final</t>
  </si>
  <si>
    <t>E. Zona de Riesgo Final</t>
  </si>
  <si>
    <t>F. Tratamiento</t>
  </si>
  <si>
    <t>A. Plan de Acción</t>
  </si>
  <si>
    <t>Seleccione de la lista desplegable el objetivo estratégico afectado por el riesgo identificado.</t>
  </si>
  <si>
    <t>Seleccione de la lista desplegable el proceso de la SDS correspondiente.</t>
  </si>
  <si>
    <t>A. Frecuencia con la cual se realiza la actividad</t>
  </si>
  <si>
    <t>B. Probabilidad Inherente</t>
  </si>
  <si>
    <t>C. Valor Probabilidad Inherente</t>
  </si>
  <si>
    <t>D. Criterios de Impacto</t>
  </si>
  <si>
    <t>Determine el número de veces de ejecución de la actividad durante el año. (De este modo, la probabilidad inherente será el número de veces que se pasa por el punto de riesgo en el periodo de 1 año).</t>
  </si>
  <si>
    <t>Diligencie el número del consecutivo del control.</t>
  </si>
  <si>
    <t>Seleccione de la lista desplegable el tipo de control.</t>
  </si>
  <si>
    <t>Seleccione de la lista desplegable la forma como se ejecuta el control.</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</si>
  <si>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</si>
  <si>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</si>
  <si>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</si>
  <si>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</si>
  <si>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</si>
  <si>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</si>
  <si>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</si>
  <si>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</si>
  <si>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E. Impacto 
Inherente</t>
  </si>
  <si>
    <t>F. Zona de Riesgo Inherente</t>
  </si>
  <si>
    <t>Ejecución y Administración de procesos</t>
  </si>
  <si>
    <t>B. Fecha Implementación</t>
  </si>
  <si>
    <t>C. Fecha Seguimiento</t>
  </si>
  <si>
    <t>D. Seguimiento</t>
  </si>
  <si>
    <t>E. Acción de Contingencia ante Posible Materialización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</si>
  <si>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</si>
  <si>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</si>
  <si>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</si>
  <si>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</si>
  <si>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</si>
  <si>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</si>
  <si>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</si>
  <si>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</si>
  <si>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</si>
  <si>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Seleccione de la lista despegable el tipo de riesgo identificado.</t>
  </si>
  <si>
    <t>E. Impacto Inherente</t>
  </si>
  <si>
    <t>Indique la frecuencia con la que se debe ejecutar el control.</t>
  </si>
  <si>
    <t>Realice la descripción de la actividad del control.</t>
  </si>
  <si>
    <t>Indique cual será el registro de la ejecución del control.</t>
  </si>
  <si>
    <t>Seleccione de la lista desplegable la decisión frente al nivel de riesgo residual.</t>
  </si>
  <si>
    <t>Seleccione de la lista desplegable el impacto económico o reputacional ocasionado con la materialización del riesgo. (Cuando se presenten ambos impactos para un riesgo, tanto económico como reputacional con diferente niveles, se debe seleccionar el criterio con el más alto impacto). Para la matriz de riesgos de corrupción se responden las preguntas de la hoja de Excel "Impacto Riesgo de Corrupción".</t>
  </si>
  <si>
    <t>Realice la descripción del riesgo iniciando con la frase "Posibilidad de" seguido de la siguiente estructura:
Impacto (¿Qué?) + Causa Inmediata (¿Cómo?)+ Causa Raíz (¿Por qué?)
Lo anterior permite entender la forma como se puede manifestar el riesgo, así como sus causas inmediatas y causas principales o raíz.</t>
  </si>
  <si>
    <t>Celda automática. Se auto diligencia al diligenciar el número de veces de ejecución de la actividad durante el año.</t>
  </si>
  <si>
    <t>Celda automática. Se auto diligencia al seleccionar el criterio de impacto para la matriz de riesgos de gestión. En la matriz de riesgos de corrupción se auto diligencia al responder las preguntas de la hoja de Excel  "Impacto Riesgo de Corrupción".</t>
  </si>
  <si>
    <t>Celda automática. Se auto diligencia al seleccionar el criterio de impacto.</t>
  </si>
  <si>
    <t>Celda automática. Se auto diligencia al registrar la frecuencia de la actividad y el criterio de impacto o al responder las preguntas de la hoja de Excel "Impacto Riesgo de Corrupción", según sea el caso.</t>
  </si>
  <si>
    <t>Celda automática. Se auto diligencia al seleccionar en los atributos el D. Tipo del control.</t>
  </si>
  <si>
    <t>Celda automática. Se auto diligencia al seleccionar las columnas D. Tipo y E. Implementación de los controles, generando un valor de calificación.</t>
  </si>
  <si>
    <t>Celda automática. Se auto diligencia al seleccionar D. Tipo y E. Implementación de los controles.</t>
  </si>
  <si>
    <t>Celda automática. Se auto diligencia al seleccionar el proceso correspondiente de la SDS.</t>
  </si>
  <si>
    <t>E. Valor impacto Inherente</t>
  </si>
  <si>
    <t>Identifique el cargo y/o rol del servidor que ejecuta el control, en caso de que sean controles automáticos se identificará el sistema que realiza la actividad.</t>
  </si>
  <si>
    <t>E. Acción de Contingencia ante Posible Materialización del Riesgo</t>
  </si>
  <si>
    <t>1. IDENTIFICACIÓN DEL RIESGO</t>
  </si>
  <si>
    <t>2. ANÁLISIS DEL RIESGO INHERENTE</t>
  </si>
  <si>
    <t>4. EVALUACIÓN DEL RIESGO - NIVEL DEL RIESGO RESIDUAL</t>
  </si>
  <si>
    <t>5. PLAN DE ACCIÓN</t>
  </si>
  <si>
    <t>Elaboró</t>
  </si>
  <si>
    <t>Aprobó:</t>
  </si>
  <si>
    <t>Versión</t>
  </si>
  <si>
    <t>Fecha</t>
  </si>
  <si>
    <t xml:space="preserve">Descripción </t>
  </si>
  <si>
    <t xml:space="preserve">Nombre: </t>
  </si>
  <si>
    <t xml:space="preserve">Cargo: </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</si>
  <si>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</si>
  <si>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</si>
  <si>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</si>
  <si>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</si>
  <si>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</si>
  <si>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theme="1"/>
        <rFont val="Arial"/>
        <family val="2"/>
      </rPr>
      <t>(Seleccionar)</t>
    </r>
  </si>
  <si>
    <r>
      <t xml:space="preserve">C. Objetivo Estratégico
</t>
    </r>
    <r>
      <rPr>
        <sz val="9"/>
        <color theme="1"/>
        <rFont val="Arial"/>
        <family val="2"/>
      </rPr>
      <t>(Seleccionar)</t>
    </r>
  </si>
  <si>
    <t>Indicador (Nº de veces que se materializo el riesgo)</t>
  </si>
  <si>
    <t>RESPUESTAS IMPACTO CORRUPCIÓN</t>
  </si>
  <si>
    <t>SI</t>
  </si>
  <si>
    <t>NO</t>
  </si>
  <si>
    <t>J. Recursos</t>
  </si>
  <si>
    <t>J. Recursos (humanos, tecnológicos, etc.)</t>
  </si>
  <si>
    <t>K. Afectación</t>
  </si>
  <si>
    <t>L. Tipo
(Seleccionar)</t>
  </si>
  <si>
    <t>M. Implementación
(Seleccionar)</t>
  </si>
  <si>
    <t>N. Calificación</t>
  </si>
  <si>
    <t>L. Tipo</t>
  </si>
  <si>
    <t>M. Implementación</t>
  </si>
  <si>
    <t>I. Descripción del Riesgo</t>
  </si>
  <si>
    <t>K. Clasificación del Riesgo</t>
  </si>
  <si>
    <r>
      <t xml:space="preserve">K. Clasificación del Riesgo
</t>
    </r>
    <r>
      <rPr>
        <sz val="9"/>
        <color theme="1"/>
        <rFont val="Arial"/>
        <family val="2"/>
      </rPr>
      <t>(Seleccionar)</t>
    </r>
  </si>
  <si>
    <t>Establezca como se realiza la actividad de control.</t>
  </si>
  <si>
    <t>Describa que hacer en caso de detectarse desviaciones debido a no poder ejecutar el propósito y/o método del control.</t>
  </si>
  <si>
    <t xml:space="preserve">Establecer actividades complementarias para los controles mitigando el riesgo residual. El plan de acción se establece para el tratamiento de reducir (mitigar). </t>
  </si>
  <si>
    <t>Establecer acciones de contingencia, que disminuyan el impacto y/o definan el camino a seguir luego de su materialización</t>
  </si>
  <si>
    <t>Relacionar el número de veces que se materializo el riesgo.</t>
  </si>
  <si>
    <t>Relacionar fecha de implementación</t>
  </si>
  <si>
    <t>Relacionar fecha de seguimiento</t>
  </si>
  <si>
    <t>Indicador (# de veces que se materializo el riesgo)</t>
  </si>
  <si>
    <t>Relacione los recursos utilizados para la ejecución del control (humanos, tecnológicos, etc.)</t>
  </si>
  <si>
    <t>Relacione el nombre de la documentación que soporta la ejecución del control. (procedimiento, manual, documento externo.)</t>
  </si>
  <si>
    <t>C. Responsable ¿Quién?</t>
  </si>
  <si>
    <t>D. Periodicidad ¿Cada cuanto?</t>
  </si>
  <si>
    <t>E. Propósito ¿Qué?</t>
  </si>
  <si>
    <t>F. Método ¿Cómo?</t>
  </si>
  <si>
    <t>G. Reacción ¿Qué hacer en caso de?</t>
  </si>
  <si>
    <t>B. Descripción del control</t>
  </si>
  <si>
    <r>
      <rPr>
        <b/>
        <u/>
        <sz val="11"/>
        <color theme="1"/>
        <rFont val="Calibri"/>
        <family val="2"/>
        <scheme val="minor"/>
      </rPr>
      <t xml:space="preserve">Acción </t>
    </r>
    <r>
      <rPr>
        <sz val="11"/>
        <color theme="1"/>
        <rFont val="Calibri"/>
        <family val="2"/>
        <scheme val="minor"/>
      </rPr>
      <t xml:space="preserve">(se determina mediante verbos que indican la acción que deben realizar como parte del control).
</t>
    </r>
    <r>
      <rPr>
        <b/>
        <u/>
        <sz val="11"/>
        <color theme="1"/>
        <rFont val="Calibri"/>
        <family val="2"/>
        <scheme val="minor"/>
      </rPr>
      <t>Complemento</t>
    </r>
    <r>
      <rPr>
        <sz val="11"/>
        <color theme="1"/>
        <rFont val="Calibri"/>
        <family val="2"/>
        <scheme val="minor"/>
      </rPr>
      <t xml:space="preserve"> (corresponde a los detalles que permiten identificar claramente el objeto del control).
Ejemplo:
Acción: verifica que la información suministrada por el proveedor corresponda con los requisitos establecidos acorde con el tipo de contratación,
Complmento: a través de una lista de chequeo donde están los requisitos de información y la revisa con la información física suministrada por el proveedor, los contratos que cumplen son registrados en el sistema de información de contratación.</t>
    </r>
  </si>
  <si>
    <t>F. Impacto</t>
  </si>
  <si>
    <t>G. Causa Inmediata</t>
  </si>
  <si>
    <t>Seleccione la(s) consecuencia(s) que puede ocasionar a la organización la materialización del riesgo.
Económico: 
Reputacional: Posibilidad de ocurrencia de un evento que afecte la imagen, buen nombre o reputación de una organización, ante sus clientes y partes interesadas.</t>
  </si>
  <si>
    <t xml:space="preserve">    Afectación menor a 10 SMLMV/Afecta la imagen de alguna área de la organización</t>
  </si>
  <si>
    <t xml:space="preserve">    Entre 100 y 500 SMLMV/Afecta la imagen de la entidad con efecto publicitario sostenido a nivel de sector administrativo, nivel departamental o municipal</t>
  </si>
  <si>
    <t xml:space="preserve">    Mayor a 500 SMLMV/ Afecta la imagen de la entidad a nivel nacional, con efecto publicitarios sostenible a nivel país</t>
  </si>
  <si>
    <t xml:space="preserve">    Entre 50 y 100 SMLMV/Afecta la imagen de la entidad con algunos usuarios de relevancia frente al logro de los objetivos</t>
  </si>
  <si>
    <t xml:space="preserve">    Entre 10 y 50 SMLMV/Afecta la imagen de la entidad internamente, de conocimiento general, nivel interno, de junta directiva y accionistas y/o de proveedores</t>
  </si>
  <si>
    <t>Tipo de control</t>
  </si>
  <si>
    <t>Tipo de Riesgos de Corrupción</t>
  </si>
  <si>
    <t>Factor de Riesgo</t>
  </si>
  <si>
    <t>Tecnólogia</t>
  </si>
  <si>
    <t>Infraestructuta</t>
  </si>
  <si>
    <t>Evento Externo</t>
  </si>
  <si>
    <r>
      <t xml:space="preserve">J. Factor de Riesgo
</t>
    </r>
    <r>
      <rPr>
        <sz val="9"/>
        <color theme="1"/>
        <rFont val="Arial"/>
        <family val="2"/>
      </rPr>
      <t>(Seleccionar)</t>
    </r>
  </si>
  <si>
    <t>Describa de forma concreta la causa principal o básica, correspondiente a las razones por la cuales se puede presentar el riesgo, son la base para la identificación de controles en la etapa de valoración del riesgo.</t>
  </si>
  <si>
    <t>J. Factor de Riesgo</t>
  </si>
  <si>
    <t>H. Causa Raíz</t>
  </si>
  <si>
    <r>
      <t xml:space="preserve">F. Impacto
</t>
    </r>
    <r>
      <rPr>
        <sz val="9"/>
        <color theme="1"/>
        <rFont val="Arial"/>
        <family val="2"/>
      </rPr>
      <t>(Seleccionar)</t>
    </r>
  </si>
  <si>
    <t>Seleccione de la lista desplegable la clasificación del riesgo identificado:
* Ejecución y administración de procesos: Pérdidas derivadas de errores en la ejecución y administración de procesos.
* Fraude externo: Pérdida derivada de actos de fraude por personas ajenas a la organización (no participa personal de la entidad).
* 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 Fallas tecnológicas: Errores en hardware, software, telecomunicaciones, interrupción de servicios básicos.
* Relaciones laborales: Pérdidas que surgen de acciones contrarias a las leyes o acuerdos de empleo, salud o seguridad, del pago de demandas por daños personales o de discriminación.
* Usuarios, productos y prácticas: Fallas negligentes o involuntarias de las obligaciones frente a los usuarios y que impiden satisfacer una obligación profesional frente a éstos.
* Daños a activos fijos/eventos externos: Pérdida por daños o extravíos de los activos fijos por desastres naturales u otros riesgos/eventos externos como atentados, vandalismo, orden público.</t>
  </si>
  <si>
    <t>MAPA DE RIESGOS DE CORRUPCIÓN</t>
  </si>
  <si>
    <t>MAPA DE RIESGOS DE GESTIÓN</t>
  </si>
  <si>
    <t>Reducir (Transferir)</t>
  </si>
  <si>
    <t>La actividad que conlleva el riesgo se ejecuta como máximos 4 veces por año</t>
  </si>
  <si>
    <t>La actividad que conlleva el riesgo se ejecuta mínimo 150 veces al año y máximo 300 veces por año</t>
  </si>
  <si>
    <t>La actividad que conlleva el riesgo se ejecuta más de 300 veces por año</t>
  </si>
  <si>
    <t>La actividad que conlleva el riesgo se ejecuta de 5 a 24 veces por año</t>
  </si>
  <si>
    <t>La actividad que conlleva el riesgo se ejecuta de 24 a 150 veces por año</t>
  </si>
  <si>
    <t>Direccionamiento Estratégico</t>
  </si>
  <si>
    <t>Comunicación Estratégica</t>
  </si>
  <si>
    <t>Gestión Estratégica de TI</t>
  </si>
  <si>
    <t>Fomulación y Seguimiento de Políticas Públicas</t>
  </si>
  <si>
    <t>Promoción de Agentes y Prácticas Culturales y recreodeportivas</t>
  </si>
  <si>
    <t>Gestión del Conocimiento</t>
  </si>
  <si>
    <t>Participación Ciudadana</t>
  </si>
  <si>
    <t>Apropiación de la Infraestructura Cultural y Patrimonial</t>
  </si>
  <si>
    <t>Gestión Administrativa</t>
  </si>
  <si>
    <t>Gestión de Talento Humano</t>
  </si>
  <si>
    <t>Gestión Documental</t>
  </si>
  <si>
    <t>Gestión Financiera</t>
  </si>
  <si>
    <t>Relación con la ciudadanía</t>
  </si>
  <si>
    <t>Gestión Jurídica</t>
  </si>
  <si>
    <t>Gestión Operatica de TI</t>
  </si>
  <si>
    <t>Seguimiento y Evaluación de la Gestión</t>
  </si>
  <si>
    <t>1. Generar mejores condiciones de convivencia, respeto y cuidado a través de acciones de participación, arte en espacio público, transformación social y construcción de paz.</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</si>
  <si>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</si>
  <si>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3. Fortalecer y cualificar los procesos de participación y movilización social en las dinámicas y los asuntos culturales de la ciudad.</t>
  </si>
  <si>
    <t>4. Ampliar las opciones y oportunidades para la creación y sostenibilidad de iniciativas culturales y recreo- deportivas generadas por las organizaciones comunitarias, los agentes y profesionales del sector.</t>
  </si>
  <si>
    <t>5. Asegurar el acceso, inclusión y participación efectiva de la ciudadanía en infraestructura, recursos y prácticas para la lectura, la escritura, la oralidad, las artes y la cultura, con el fin de fortalecer una sociedad más justa, autónoma e incluyente.</t>
  </si>
  <si>
    <t>6. Ampliar la oferta de cobertura y calidad en la formación artística, cultural y de habilidades creativas a los agentes del sector, las organizaciones comunitarias y los ciudadanos.</t>
  </si>
  <si>
    <t>7. Promover el acceso, uso y goce efectivo del patrimonio cultural material e inmaterial de la ciudad y las infraestructuras culturales y deportivas en condicionesde equidad.</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</si>
  <si>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</si>
  <si>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</si>
  <si>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</si>
  <si>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11. Fomentar la generación de capacidades de creación e innovación institucional para mejorar el desempeño integral de la entidad con soluciones efectivas a las necesidades y expectativas de la ciudadanía y grupos de interés.</t>
  </si>
  <si>
    <t>E. Actividades Claves</t>
  </si>
  <si>
    <t>Describa las actividades dentro del flujo del proceso donde existe evidencia o se tienen indicios de que pueden ocurrir eventos de riesgo de gestión y deben mantenerse bajo control para asegurar que el proceso cumpla con su objetivo.</t>
  </si>
  <si>
    <t xml:space="preserve">E. Actividades claves en las que puede ocurrir un riesgo de Corrupción </t>
  </si>
  <si>
    <t>Daño antijurídico</t>
  </si>
  <si>
    <t>Fraude interno</t>
  </si>
  <si>
    <t>Fallas tecnológicas</t>
  </si>
  <si>
    <t>Tabla Criterios para definir el nivel de probabilidad (Gestión)</t>
  </si>
  <si>
    <t xml:space="preserve">INSTRUCCIONES PARA DILIGENCIAR EL  MAPA DE RIESGOS GESTIÓN </t>
  </si>
  <si>
    <t>Describir las actividades adelantas del plan de acción.</t>
  </si>
  <si>
    <t>Recursos Humanos</t>
  </si>
  <si>
    <t xml:space="preserve">Daños activos fijos </t>
  </si>
  <si>
    <t>Fraude externo</t>
  </si>
  <si>
    <t>Proveedores</t>
  </si>
  <si>
    <t>Relaciones Laborales</t>
  </si>
  <si>
    <t>Productos o servicios y prácticas de la entidad</t>
  </si>
  <si>
    <t>Indicador (Nº de veces que se ha materializado)</t>
  </si>
  <si>
    <t xml:space="preserve"> Actividades claves </t>
  </si>
  <si>
    <t>G. Acción de Contingencia ante Posible Materialización del Riesgo</t>
  </si>
  <si>
    <t>A.  Acción</t>
  </si>
  <si>
    <t>B. Tareas</t>
  </si>
  <si>
    <t xml:space="preserve"> C. Responsables</t>
  </si>
  <si>
    <t>D. Fecha Implementación</t>
  </si>
  <si>
    <t>E. Medio de Verificación</t>
  </si>
  <si>
    <t xml:space="preserve">E. Actividades claves en las que puede ocurrir un riesgo </t>
  </si>
  <si>
    <t>Indicador (Nº de veces que se realiza la actividad clave durante año)</t>
  </si>
  <si>
    <t xml:space="preserve">Código: </t>
  </si>
  <si>
    <t>Versión:</t>
  </si>
  <si>
    <t>Fecha:</t>
  </si>
  <si>
    <t>DES-MN-02-FR-02</t>
  </si>
  <si>
    <t xml:space="preserve">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 </t>
  </si>
  <si>
    <t>Implementar una estrategia para atender a los artistas en el marco de la regulación de actividades artísticas en el espacio público.</t>
  </si>
  <si>
    <t>Implementación de una estrategia de comunicación, socialización y de alianzas estratégicas entre instituciones que atiendan creadores y gestores culturales para potenciar el alcance del proyecto y los posibles beneficiarios a los Beneficios Económicos Periódicos- BEPS</t>
  </si>
  <si>
    <t>falta de ejecución de la totalidad de los recursos</t>
  </si>
  <si>
    <t>la insuficiente identificación de potenciales beneficiarios de los BEPS</t>
  </si>
  <si>
    <t>Desarrollar una estrategia para la verificación de los documentos en los tiempos establecidos en el cronograma</t>
  </si>
  <si>
    <t>Aplicativo implementado</t>
  </si>
  <si>
    <t>Desconocimiento de la oferta de formación en arte, cultura y patrimonio.</t>
  </si>
  <si>
    <t xml:space="preserve">Historias de usuario </t>
  </si>
  <si>
    <t xml:space="preserve">Apicativo </t>
  </si>
  <si>
    <t>Piezas de difusión
Cartilla convocatoria</t>
  </si>
  <si>
    <t>Recursos humanos</t>
  </si>
  <si>
    <t>Posibilidad de afectación  reputacional por falta de ejecución de la totalidad de los recursos debido a la insuficiente identificación de potenciales beneficiarios de los BEPS</t>
  </si>
  <si>
    <t>Procedimiento</t>
  </si>
  <si>
    <t>Profesionales DACP</t>
  </si>
  <si>
    <t>Recursos humanos, tecnologicos</t>
  </si>
  <si>
    <t>Diseñar e implementar el procedimiento para otorgar los beneficios económicos periódicos a creadores y gestores culturales</t>
  </si>
  <si>
    <t>Profesionales DACP
Enlace MIPG</t>
  </si>
  <si>
    <t>Informe trismestral 
Reportes de jornadas informativas y orientaciones
Acto administrativo y CDP</t>
  </si>
  <si>
    <t>Implementar el aplicativo</t>
  </si>
  <si>
    <t>Desarrollar historias de usuario para el aplicativo</t>
  </si>
  <si>
    <t xml:space="preserve">Publicaciones
Cartilla de convocatoria con cronograma </t>
  </si>
  <si>
    <t>Subdrección de Gestión Cultural y Artisitca</t>
  </si>
  <si>
    <t>Ajustar el cronograma  de la convocatoria y publicarlo</t>
  </si>
  <si>
    <t>DACP - Equipo de formación y Equipo OTI</t>
  </si>
  <si>
    <t xml:space="preserve">Apicativo implementado </t>
  </si>
  <si>
    <t xml:space="preserve">Diseñar e implementar un aplicativo para la recepción y agilizar la verificación de los documentos de los aspirantes a los programas de formación </t>
  </si>
  <si>
    <t>DACP - Equipo de formación</t>
  </si>
  <si>
    <t xml:space="preserve">Realizar piezas de difusión de la convocatoria de los programas de formación
Publicar cartilla de la convocatoria </t>
  </si>
  <si>
    <t>Conformar equipo interdisciplinario para la elaboración de los contenidos y el diseño de las piezas comunicativas</t>
  </si>
  <si>
    <t>Acto administrativo</t>
  </si>
  <si>
    <t>Marzo de 2022
Noviembre de 2022</t>
  </si>
  <si>
    <t>Acto administrativo emitido</t>
  </si>
  <si>
    <t>A demanda</t>
  </si>
  <si>
    <t>Garantizar que los aspirantes viables a los Beneficios  Económicos y Periódicos - BEPS cumplan con los requisitos establecidos en la Ley</t>
  </si>
  <si>
    <t>El profesional de la Dirección de Arte, Cultura y Patrimonio verifica los documentos de los aspirantes, si cumple remitir archivo plano al Ministerio de Cultura donde se reportan los posibles beneficiarios identificados, y realizar jornadas de socialización y atención para ampliar la identificación de posibles beneficiarios. Si no se cumple se deben subsanar por parte de los aspirantes</t>
  </si>
  <si>
    <t>Se realiza la validación de los documentos en el aplicativo Beneficio al Artista Mayor</t>
  </si>
  <si>
    <t>Ajustar la información emitida por el Ministerio</t>
  </si>
  <si>
    <t>oficio remisorio</t>
  </si>
  <si>
    <t>Febrero de 2022
Mayo de 2022</t>
  </si>
  <si>
    <t>Junio de 2022</t>
  </si>
  <si>
    <t>Insuficiente número de agentes cualificados</t>
  </si>
  <si>
    <t>Quejas de los aspirantes a los programas de formación del convenio SENA</t>
  </si>
  <si>
    <t>Demora en la revisión de documentos de los aspirantes a los procesos de formación</t>
  </si>
  <si>
    <t>Semestralmente de acuerdo a las convocatorias reallizadas</t>
  </si>
  <si>
    <t xml:space="preserve">Optimizar los tiempos de verificación de los documentos </t>
  </si>
  <si>
    <t>Recursos Humanos
Tecnológicos</t>
  </si>
  <si>
    <t>Profesional asignado a la Subdirección Gestión Cultural y Artistica</t>
  </si>
  <si>
    <t>Anual</t>
  </si>
  <si>
    <t>Estrategia implementada</t>
  </si>
  <si>
    <t>DACP- Equipo de formación y Oficina de Comunicaciones</t>
  </si>
  <si>
    <t>SGCA - Equipo de Artistas en Espacio Público y Oficina Asesora Jurídica</t>
  </si>
  <si>
    <t>Realizar mesas de diálogo con los artistas para desarrollar una agenda de implementación de la estrategía</t>
  </si>
  <si>
    <t>Implementar aplicativo para la recepción y verificación de los documentos aportados por los aspirantes en cada convocatoria</t>
  </si>
  <si>
    <t>Diseñar el procedimiento "Otorgar los beneficios económicos periódicos a creadores y gestores culturales"</t>
  </si>
  <si>
    <t>Formalizar el procedimiento "Otorgar los beneficios económicos periódicos a creadores y gestores culturales"</t>
  </si>
  <si>
    <t>Socializar el procedimiento "Otorgar los beneficios económicos periódicos a creadores y gestores culturales aquienes hagan parte"</t>
  </si>
  <si>
    <t>Desarrollar socializaciones periódicas y orientaciones a demanda para identificar posibles beneficiarios</t>
  </si>
  <si>
    <t>Expedir una normativa para la regulación de actividades artísticas en el espacio público</t>
  </si>
  <si>
    <t>Dar continuidad a la normativa vigente generando espacios de concertación.</t>
  </si>
  <si>
    <t xml:space="preserve">Desarrollar el Plan de Acción para la atención de los artistas en espacio público </t>
  </si>
  <si>
    <t>Plan de acción</t>
  </si>
  <si>
    <t>Estrategia de comunicaciones</t>
  </si>
  <si>
    <t>Piezas de difusión</t>
  </si>
  <si>
    <t xml:space="preserve">Realizar un Plan de acción para el desarrollo de la estrategia de comunicaciones. </t>
  </si>
  <si>
    <t xml:space="preserve">Demoras en la expedición de la normativa para la regulación de actividades artísticas en el espacio público. </t>
  </si>
  <si>
    <t>Debilidades en la implementación de la estrategia de atención a los artistas del espacio público</t>
  </si>
  <si>
    <t>Establecer las actividades, responsables y fechas para el cumplimiento del plan de acción.</t>
  </si>
  <si>
    <t xml:space="preserve"> Desarrollar una estrategia de comunicaciones desde la SCRD </t>
  </si>
  <si>
    <t>Realizar seguimiento a  la estrategia de comunicación de la oferta de formación artística, cultural, patrimonial y deportiva del sector, en el marco del convenio suscrito entre la SCRD y el SENA</t>
  </si>
  <si>
    <t>Difundir la oferta de formación artística, cultural, patrimonial y deportiva del sector, en el marco del convenio suscrito entre la SCRD y el SENA</t>
  </si>
  <si>
    <t>Diseñar y desarrollar una estrategia de comunicaciones desde la SCRD  para difundir la oferta de formación artística, cultural, patrimonial y deportiva del sector, en el marco del convenio suscrito entre la SCRD y el SENA</t>
  </si>
  <si>
    <r>
      <t xml:space="preserve">1. IDENTIFICACIÓN DEL RIESGO </t>
    </r>
    <r>
      <rPr>
        <b/>
        <sz val="8"/>
        <rFont val="Arial"/>
        <family val="2"/>
      </rPr>
      <t>(informaciòn analizada previamente en el DES-MN-02-FR-01 Análisis de Identificación de riesgos de gestión)</t>
    </r>
  </si>
  <si>
    <r>
      <t xml:space="preserve">B. Proceso
</t>
    </r>
    <r>
      <rPr>
        <sz val="9"/>
        <rFont val="Arial"/>
        <family val="2"/>
      </rPr>
      <t>(Seleccionar)</t>
    </r>
  </si>
  <si>
    <r>
      <t xml:space="preserve">C. Objetivo Estratégico
</t>
    </r>
    <r>
      <rPr>
        <sz val="9"/>
        <rFont val="Arial"/>
        <family val="2"/>
      </rPr>
      <t>(Seleccionar)</t>
    </r>
  </si>
  <si>
    <r>
      <t xml:space="preserve">F. Impacto
</t>
    </r>
    <r>
      <rPr>
        <sz val="9"/>
        <rFont val="Arial"/>
        <family val="2"/>
      </rPr>
      <t>(Seleccionar)</t>
    </r>
  </si>
  <si>
    <r>
      <t xml:space="preserve">I. Descripción del Riesgo
</t>
    </r>
    <r>
      <rPr>
        <b/>
        <sz val="7"/>
        <rFont val="Arial"/>
        <family val="2"/>
      </rPr>
      <t>(Posibilidad de)</t>
    </r>
  </si>
  <si>
    <r>
      <t xml:space="preserve">J. Factor de Riesgo
</t>
    </r>
    <r>
      <rPr>
        <sz val="9"/>
        <rFont val="Arial"/>
        <family val="2"/>
      </rPr>
      <t>(Seleccionar)</t>
    </r>
  </si>
  <si>
    <r>
      <t xml:space="preserve">K. Clasificación del Riesgo
</t>
    </r>
    <r>
      <rPr>
        <sz val="9"/>
        <rFont val="Arial"/>
        <family val="2"/>
      </rPr>
      <t>(Seleccionar)</t>
    </r>
  </si>
  <si>
    <r>
      <t xml:space="preserve">D. Criterios de Impacto
</t>
    </r>
    <r>
      <rPr>
        <sz val="9"/>
        <rFont val="Arial"/>
        <family val="2"/>
      </rPr>
      <t>(Seleccionar)</t>
    </r>
  </si>
  <si>
    <r>
      <rPr>
        <b/>
        <sz val="9"/>
        <rFont val="Arial"/>
        <family val="2"/>
      </rPr>
      <t>Fuente proceso</t>
    </r>
    <r>
      <rPr>
        <sz val="9"/>
        <rFont val="Arial"/>
        <family val="2"/>
      </rPr>
      <t>. Implementar lineamientos, programas o estrategias de formación en temas de arte, cultura, patrimonio y deporte.Formular estrategias para el fomento CRD (financieros, técnicos y/o especie, LEP) - Espacio público</t>
    </r>
  </si>
  <si>
    <r>
      <t xml:space="preserve">Posibilidad de afectación reputacional y económica  por insuficiente número de agentes cualificados y quejas de los aspirantes a los programas de formación del convenio SENA debido al </t>
    </r>
    <r>
      <rPr>
        <b/>
        <sz val="9"/>
        <rFont val="Arial"/>
        <family val="2"/>
      </rPr>
      <t>desconocimiento de la oferta de formación en arte, cultura, patrimonio y deporte</t>
    </r>
    <r>
      <rPr>
        <sz val="9"/>
        <rFont val="Arial"/>
        <family val="2"/>
      </rPr>
      <t xml:space="preserve"> y </t>
    </r>
    <r>
      <rPr>
        <b/>
        <sz val="9"/>
        <rFont val="Arial"/>
        <family val="2"/>
      </rPr>
      <t>demora en la revisión de documentos de los aspirantes a los proceso de formación</t>
    </r>
  </si>
  <si>
    <t xml:space="preserve">Verificar los documentos aportados por los aspirantes frente a los requisitos establecidos y cumplir el cronograma definido en cada convocatoria </t>
  </si>
  <si>
    <r>
      <rPr>
        <b/>
        <sz val="9"/>
        <rFont val="Arial"/>
        <family val="2"/>
      </rPr>
      <t>Fuente Proyecto.</t>
    </r>
    <r>
      <rPr>
        <sz val="9"/>
        <rFont val="Arial"/>
        <family val="2"/>
      </rPr>
      <t xml:space="preserve"> Construir procesos de formación presencial y/o virtual dirigidos a la cualificación de la ciudadanía y agentes del sector que permitan desde el arte, la cultura y el patrimonio el desarrollo de capacidades para la creatividad, la diversidad y la sensibilidad.</t>
    </r>
  </si>
  <si>
    <r>
      <t xml:space="preserve">Posibilidad de afectación reputacional por debilidades en la implementación de la estrategia de atención a los artistas del espacio público debido a </t>
    </r>
    <r>
      <rPr>
        <b/>
        <sz val="9"/>
        <rFont val="Arial"/>
        <family val="2"/>
      </rPr>
      <t xml:space="preserve">demoras en la expedición de la normativa para la regulación de actividades artísticas en el espacio público. </t>
    </r>
  </si>
  <si>
    <t>Expedir la normativa para la atención de los artistas en espacio público</t>
  </si>
  <si>
    <t>Realizar jornadas de socialización periódicamente</t>
  </si>
  <si>
    <t xml:space="preserve">Realizar seguimiento a las actividades  del plan de acción interinstitucional para  la expedición de la normativa para la regulación de actividades artísticas en el espacio público. </t>
  </si>
  <si>
    <t xml:space="preserve">Diseñar e implementar el Plan de Acción Interninstitucional para la expedición de la normativa para la regulación de actividades artísticas en el espacio público  </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</si>
  <si>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</si>
  <si>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Recibir y verificar documentación remitida por las ESAL y emitir la respuesta a que haya lugar. 
Expedir actos administrativos a los Organismos deportivos y/o recreativos vinculados al Sistema Nacional del Deporte no registradas en Camara de Comerci domiciliadas en la Ciudad de Bogotá D.C.</t>
  </si>
  <si>
    <t>La expedición de actos administrativos a los organismos vinculados al Sistema Nacional del Deporte sin el cumplimiento de los requisitos</t>
  </si>
  <si>
    <t xml:space="preserve"> la inaplicación de la normatividad legal vigente, sus cambios y/o actualizaciones</t>
  </si>
  <si>
    <t>Posibilidad de afectación reputacional por la expedición de actos administrativos a los organismos vinculados al Sistema Nacional del Deporte sin el cumplimiento de los requisitos, debido a la inaplicación de la normatividad legal vigente, sus cambios y/o actualizaciones y falta de socialización de los mismos.</t>
  </si>
  <si>
    <t xml:space="preserve">Socializar las directrices o los cambios normativos necesarios que puedan afectar  la  función registral para los Organismos Deportivos y Recreativos vinculados al Sistema Nacional del Deporte, en las reuniones de comité primario, correo institucional, grupo de whatsapp </t>
  </si>
  <si>
    <t>Director de Personas Jurídicas</t>
  </si>
  <si>
    <t>Mensualmente</t>
  </si>
  <si>
    <t>Dar a conocer las directrices o los cambios normativos que puedan afectar  la  función registral para los Organismos Deportivos y Recreativos vinculados al Sistema Nacional del Deporte.</t>
  </si>
  <si>
    <t xml:space="preserve">Se socializan las directrices o normatividad legal vigente, sus cambios y/o actualizaciones en las reuniones de comité primario, correo instritucional o del grupo de whatsapp entre los colaboradores de la Dirección de Personas Jurídicas. </t>
  </si>
  <si>
    <t>Citar a los profesionales para retroalimentarlos con las directrices y generar nuevamente el tramite.</t>
  </si>
  <si>
    <t>*Actas de Comité Primario.
* Correo institucional.
* WhatsApp de la Dirección.</t>
  </si>
  <si>
    <t>Procedimiento: PR-FES-12 v7 Reconocimiento Personería Jurídica y Reforma Estatutaria.
Acta de Reunión DES-MN-01-FR-02 v1.</t>
  </si>
  <si>
    <t>Humanos y Tecnológicos</t>
  </si>
  <si>
    <t>Realizar los correctivos necesarios.</t>
  </si>
  <si>
    <t>Socializar y analizar los lineamientos y/o cambios normativos.</t>
  </si>
  <si>
    <t xml:space="preserve">Actualizar procedimientos de los actos administrativos a generar donde se incluyan el control de socializar y retroalimentar los lineamientos y/o cambios normativos </t>
  </si>
  <si>
    <t xml:space="preserve">Director de Personas Jurídicas y el enlace designado para el componente SND </t>
  </si>
  <si>
    <t>1/02/2022
30/06/2022</t>
  </si>
  <si>
    <t>Radicados Orfeo</t>
  </si>
  <si>
    <t xml:space="preserve">Socializar los procedimientos de los actos administrativos para fortalecer la retroalimentación de los lineamientos y/o cambios normativos </t>
  </si>
  <si>
    <t>01/07/2022
30/07/2022</t>
  </si>
  <si>
    <t>Acta, presentaciones, listado asistencia</t>
  </si>
  <si>
    <t>falta de socialización de los mismos.</t>
  </si>
  <si>
    <r>
      <t xml:space="preserve">Los profesionales encargados de los trámites, deben diligenciar los formatos de hojas de trabajo, de acuerdo a la documentación allegada por parte de las ESAL, donde se evidencie que la información este completa. 
</t>
    </r>
    <r>
      <rPr>
        <sz val="9"/>
        <color rgb="FFFF0000"/>
        <rFont val="Arial"/>
        <family val="2"/>
      </rPr>
      <t xml:space="preserve">
</t>
    </r>
    <r>
      <rPr>
        <sz val="9"/>
        <color theme="1"/>
        <rFont val="Arial"/>
        <family val="2"/>
      </rPr>
      <t>Si esta completa se expide el acto administrativo, de lo contrario, se proyecta oficio de requerimiento.</t>
    </r>
  </si>
  <si>
    <t>Los profesionales encargados</t>
  </si>
  <si>
    <t>permanentemente</t>
  </si>
  <si>
    <t>Verificar que los Organismos Deportivos y Recreativos vinculados al Sistema Nacional del Deporte, cumplan los requisitos legales para la obtención del reconocimiento de la personería jurídica.</t>
  </si>
  <si>
    <t xml:space="preserve">Diligenciando las hojas de trabajo mediante la cual se verifica que la documentación allegada por parte de las ESAL, este completa. </t>
  </si>
  <si>
    <t>Devolver el trámite al profesional encargado, con el fin de que se realicen los ajustes y/o complemente la información en la hoja de trabajo.</t>
  </si>
  <si>
    <t>.Hojas de trabajo.
.Trazabilidad de Orfeo.</t>
  </si>
  <si>
    <t>FR-01-PR-FES-12  Hoja de trabajo de verificación para el otorgamiento de la Personería Jurídica</t>
  </si>
  <si>
    <t>Establecer dentro del orden del dia del comité primario el análisis, la socialización y retroalimentación de los lineamientos y/o cambios normativos.</t>
  </si>
  <si>
    <r>
      <t xml:space="preserve">Entre los profesionales de la dirección se realiza una revisión cruzada al 100% de las actuaciones relacionadas con el reconocimiento de la personería Jurídica a los Organismos vinculados al Sistema Nacional del Deporte de competencia de la Dirección de Personas Jurídicas, con el fin de verificar el cumplimiento de la normativa legal vigente y/o sus cambios y/o actualizaciones socializadas en el comité primario,correo institucional y grupo de whatsapp.
</t>
    </r>
    <r>
      <rPr>
        <sz val="9"/>
        <color rgb="FFFF0000"/>
        <rFont val="Arial"/>
        <family val="2"/>
      </rPr>
      <t xml:space="preserve">
</t>
    </r>
    <r>
      <rPr>
        <sz val="9"/>
        <color theme="1"/>
        <rFont val="Arial"/>
        <family val="2"/>
      </rPr>
      <t>Si la actuación administrativa se ajusta a la normativa legal vigente, el borrador del acto administrativo se reasigna al Director para revisión y aprobación, de lo contrario, se devuelve al profesional para ajustes según observaciones.</t>
    </r>
  </si>
  <si>
    <t xml:space="preserve">Minimizar la probabilidad que el riesgo se presente a través de la verificación por parte de otro profesional, de la información allegada por parte de los Organismos Deportivos y Recreativos vinculados al Sistema Nacional del Deporte </t>
  </si>
  <si>
    <t xml:space="preserve">Revisando por segunda vez el 100% de las actuaciones administrativas de competencia de la Dirección de Personas Jurídicas, relacionadas con el reconocimento de la personería jurídica. </t>
  </si>
  <si>
    <t>Devolver el trámite al profesional encargado, con el fin de que se realicen los ajustes y/o complemente  la información.</t>
  </si>
  <si>
    <t>.Hojas de trabajo.
.Borradores del proyecto de actos administrativos.
.Trazabilidad de Orfeo.</t>
  </si>
  <si>
    <t>Procedimiento: PR-FES-12 v7 Reconocimiento Personería Jurídica y Reforma Estatutaria.
DES-MN-01-FR-06 v1 Oficio
DES-MN-01-FR-05 v1 Resolución</t>
  </si>
  <si>
    <t>Realizar los correctivos necesarios</t>
  </si>
  <si>
    <t>Retroalimentar a los profesionales de la DPJ en los temas relacionados con el desconocimiento de la documentación que deben aportar las ESAL respecto de los requisitos por parte de los profesionales asignados</t>
  </si>
  <si>
    <t>Socializar y retroalimentar los casos en que se hayan expedido actos administrativos con desconocimiento de la documentación que deben aportar las ESAL respecto de los requisitos por parte de los profesionales asignados.</t>
  </si>
  <si>
    <t>Orfeo</t>
  </si>
  <si>
    <t>Implementar lineamientos, programas 
o estrategias de formación en temas 
de arte, cultura, patrimonio y deporte.</t>
  </si>
  <si>
    <t>Eventual perdida de usuarios</t>
  </si>
  <si>
    <t>Baja pertinencia de la oferta de servicios y actividades en los diferentes espacios bibliotecarios</t>
  </si>
  <si>
    <t>Posibilidad de afectación reputacional por eventual perdida de usuarios, debido a la baja pertinencia de la oferta de servicios y actividades en los diferentes espacios bibliotecarios y, la dificultad para actualizar oportunamente la información sobre las necesidades y expectativas de los grupos de valor</t>
  </si>
  <si>
    <t xml:space="preserve">Permanente </t>
  </si>
  <si>
    <t>Verificar en listas de asistencia la participación de beneficiarios en las Salas de Ideas</t>
  </si>
  <si>
    <t>Coordinadores de bibliotecas y mediadores</t>
  </si>
  <si>
    <t>Trimestral</t>
  </si>
  <si>
    <t xml:space="preserve">Socializar y recibir retroalimentación de la ciudadanía y de los beneficiarios, sobre la programación de formación en los espacios bibliotecarios, para que sea considerado por la  línea de Programación Culturaly la DLB para la siguiente programación.  </t>
  </si>
  <si>
    <t xml:space="preserve">Encuentros presenciales o virtuales  en que se expone la programación de los espacios y se recogen ideas o propuestas de la ciudadanía, respecto a la programación ofertada, con estos insumos se consideran acciones de mejora </t>
  </si>
  <si>
    <t>Evaluar la situación con varios grupos de valor, incluyendo beneficiarios y personal operativo, las causas por inasistencia de usuarios a las actividades ofrecidas y tomar acciones a realizar</t>
  </si>
  <si>
    <t>Relatoría de cada reunión y listas de asistencia</t>
  </si>
  <si>
    <t>Relatoría y conclusiones</t>
  </si>
  <si>
    <t>4 sesiones con Coordinador y moderador en cada biblioteca, grabadora, sala de reunión.</t>
  </si>
  <si>
    <t xml:space="preserve">Revaluar los contenidos de los programas de formación, de las colecciones y de las diversas actividades con beneficiarios </t>
  </si>
  <si>
    <t>Conocer las necesidades diferenciales de los grupos de valor</t>
  </si>
  <si>
    <t xml:space="preserve">Planear y llevar a cabo las salas de ideas en cada biblioteca de la red, como espacios participativos de consulta y retroalimentación con grupos de valor de manera trimestral </t>
  </si>
  <si>
    <t>Profesionales asignados de DLB</t>
  </si>
  <si>
    <t>01/02/2022
30/11/2022</t>
  </si>
  <si>
    <t>Relatorías de las Salas de Ideas y Listado de asistencia en ALFRESCO</t>
  </si>
  <si>
    <t>Dificultad para actualizar oportunamente la información sobre las necesidades y expectativas de los grupos de valor</t>
  </si>
  <si>
    <t>Verificar que se actualice periodicamente la caracterización de usuarios con base en la información cualitativa y cuantitativa recopilada en los sistemas de información de BibloRed</t>
  </si>
  <si>
    <t>Planeación de la DLB</t>
  </si>
  <si>
    <t>Semestral</t>
  </si>
  <si>
    <t>Fortalecer y actualizar la caracterización los usuarios que acceden a los servicios biblitecarios</t>
  </si>
  <si>
    <t>Análisis de información cualitativa y cuantitativa en el sistema de BibloRed, modelacion y análisis de la misma</t>
  </si>
  <si>
    <t>Acudir a estrategias de convocatoria alternativas y adicionales, como eventos o especiales de prensa</t>
  </si>
  <si>
    <t>Documento de caracterización de usuarios de BibloRed actualizado</t>
  </si>
  <si>
    <t>Documento de caracterización de usuarios de BibloRed</t>
  </si>
  <si>
    <t>Equipo de Planeación y tecnología y método para el desarrollo de analítica</t>
  </si>
  <si>
    <t>Actualizar con datos del último corte el documento de caracterización de usuarios, mínimo una vez al año</t>
  </si>
  <si>
    <t>01/06/2022
30/11/2022</t>
  </si>
  <si>
    <t>Soporte de la divulgación de la caracterización de usuarios entre el equipo de la DLB</t>
  </si>
  <si>
    <t xml:space="preserve">Verificar en las actas que en los Comités Operativos del Operador, se reciban las sugerencias y recomendaciones de los coordinadores y lineamientos de la Dirección para las colecciones </t>
  </si>
  <si>
    <t>DLB/Contratista de Operación</t>
  </si>
  <si>
    <t>Mínimo una vez con cada Contrato</t>
  </si>
  <si>
    <t xml:space="preserve">Actualizar las políticas y lineamientos para la adquisición de materiales y adopción de mejores prácticas, enfoques diferenciales y otras prioridades. </t>
  </si>
  <si>
    <t>Pliegos del contrato cargados en SECOP incorporan lineamientos de colecciones y en comité de colecciones la DLB presenta recomendaciones más específicas</t>
  </si>
  <si>
    <t>Evaluar la situación con varios grupos de valor, incluyendo beneficiarios y personal operativo</t>
  </si>
  <si>
    <t>Lineamientos anexos al Pliego de contrato cargado en SECOP</t>
  </si>
  <si>
    <t>Política de colecciones</t>
  </si>
  <si>
    <t xml:space="preserve">Contratista </t>
  </si>
  <si>
    <t xml:space="preserve">Consolidar las recomendaciones y la retroalimentación de los grupos de valor a través de la pagina web, en actividades y sistemas de información   </t>
  </si>
  <si>
    <t>Acta del comité de colecciones.
Fichas de supervisión de la línea de Colecciones</t>
  </si>
  <si>
    <t xml:space="preserve">Comparar la incorporación de enfoques diferenciales en los planes de acción y planes operativos, antes y después de dar a conocer la caracterización de usuarios a la DLB.  </t>
  </si>
  <si>
    <t xml:space="preserve">Anual </t>
  </si>
  <si>
    <t xml:space="preserve">Avanzar en la incorporación de enfoques diferenciales y otras prioridades en la planeación y ejecución de las acciones misionales. </t>
  </si>
  <si>
    <t xml:space="preserve">Construcción de abajo hacia arriba de los procesos de planeación y diseño de acciones misionales, con información de los beneficiarios y personal operativo </t>
  </si>
  <si>
    <t>Avances identificados, en incorporación de enfoques diferenciales, en los planes  de acción y operativos</t>
  </si>
  <si>
    <t xml:space="preserve">Instrumentos de planeación de la siguiente vigencia con enfoques diferenciales </t>
  </si>
  <si>
    <t xml:space="preserve">Realizar un encuentro  con el equipo de la DLB para contextualizar las oportunidades de desarrollo del enfoque diferencial en las acciones  </t>
  </si>
  <si>
    <t>01/08/2022
30/11/2022</t>
  </si>
  <si>
    <t xml:space="preserve">Ayuda de memoria del encuentro o reunión </t>
  </si>
  <si>
    <t>Revisó OAP</t>
  </si>
  <si>
    <t>Firma:   Electrónica</t>
  </si>
  <si>
    <t>Aprobó</t>
  </si>
  <si>
    <t>Cargo: 
Directora de Arte, Cultura y Patrimonio
Director de Personas Jurídicos
Directora de Lecturas y Bibliotecas</t>
  </si>
  <si>
    <t>Nombre:
Ruth Yanina Bermúdez</t>
  </si>
  <si>
    <t xml:space="preserve">Cargo: 
Profesional – Subdirección de Gestión Cultural y Artística
Profesional- Dirección de Personas Jurídicas
Profesional-  Dirección de Lecturas y Bibliotecas
</t>
  </si>
  <si>
    <t>Cargo: 
Profesional de la OAP</t>
  </si>
  <si>
    <t>Gestionar estrategias para el fomento CRD (recursos financieros, técnicos y/o especie, LEP)</t>
  </si>
  <si>
    <t xml:space="preserve">habilitar un participante que no cumpla con los requisitos administrativos y técnicos exigidos en las condiciones de la convocatoria y/o rechazarlo, cumpliendo con lo exigido. </t>
  </si>
  <si>
    <t>verificación técnica y administrativa incompleta por el área responsable de la convocatoria.</t>
  </si>
  <si>
    <t>Posibilidad de afectacion económica y reputacional por habilitar un participante que no cumpla con los requisitos administrativos y técnicos exigidos en las condiciones de la convocatoria y/o rechazarlo, cumpliendo con lo exigido, debido a una verificación técnica y administrativa incompleta por el área responsable de la convocatoria.</t>
  </si>
  <si>
    <t>El profesional designado del area misional responsable del desarrollo de la convocatoria, revisa la información y la documentación administrativa y técnica cargada por cada participante en SICON frente a la convocatoria publicada, registrando las observaciones y causales de rechazo.</t>
  </si>
  <si>
    <t>Profesional designado por el Área misional responsable de cada convocatoria</t>
  </si>
  <si>
    <t>1 por convocatoria</t>
  </si>
  <si>
    <t>Revisar el cumplimiento de requisitos técnicos y administrativos exigidos de cada participante.</t>
  </si>
  <si>
    <t xml:space="preserve">El proceso de revisión se realiza a través de la plataforma SICON, de acuerdo con las condiciones de cada convocatoria.  </t>
  </si>
  <si>
    <t>Modificación del estado de la propuesta.</t>
  </si>
  <si>
    <t>Listados de habilitados, rechazados y por subsanar (SICON)</t>
  </si>
  <si>
    <t>Humanos</t>
  </si>
  <si>
    <t xml:space="preserve">Se hace una revisión del caso puntual entre la Dirección de Fomento y el área misional responsable de la convocatoria, para posteriormente realizar la modificación del estado en la plataforma e informarlo al participante sobre el cambio del estado de su propuesta. </t>
  </si>
  <si>
    <t xml:space="preserve">Capacitar a los profesionales encargados de la revisión administrativa y técnica de las convocatorias ofertadas en la Entidad. </t>
  </si>
  <si>
    <t>Programar las reuniones de capacitación a los profesionales misionales encargados.</t>
  </si>
  <si>
    <t>Dirección de Fomento (Profesionales misionales y técnicos designados)</t>
  </si>
  <si>
    <t>Actas de Reunión, presentación</t>
  </si>
  <si>
    <t>Seguimiento a la implementación de las estrategias (recursos financieros, técnicos y/o en especie, LEP)</t>
  </si>
  <si>
    <t xml:space="preserve">incumplimiento en la ejecución de propuestas </t>
  </si>
  <si>
    <t>Desconocimiento de los compromisos adquiridos por parte del ganador.</t>
  </si>
  <si>
    <t>Posibilidad de afectación economica por el incumplimiento en la ejecución de propuestas debido al desconocimiento de los compromisos adquiridos por parte del ganador de la convocatoria.</t>
  </si>
  <si>
    <t>El profesional designado por el área misional encargada de la convocatoria, realiza reuniones o visitas de seguimiento (virtual y/o presencial), en las cuales se verifica el cumplimiento de la ejecución de la propuesta, dejando evidenciado lo encontrado en el acta.</t>
  </si>
  <si>
    <t>2 por cada ganador</t>
  </si>
  <si>
    <t>Realizar seguimiento a la propuesta ganadora</t>
  </si>
  <si>
    <t>Reuniones o visitas de seguimiento (virtuales o presenciales)</t>
  </si>
  <si>
    <t xml:space="preserve">Emitir un concepto desfavorable por el Supervisor al profesional designado de realizar el seguimiento a las propuestas a cargo.  </t>
  </si>
  <si>
    <t>Acta de Seguimiento Estímulos</t>
  </si>
  <si>
    <t xml:space="preserve">Documentar el seguimiento y requerimientos realizados al ganador. </t>
  </si>
  <si>
    <t xml:space="preserve">Dar a conocer al ganador sus compromisos y la forma en la que se le realizará el seguimiento al proyecto </t>
  </si>
  <si>
    <t>Establecer un procedimiento de incumplimiento a ganadores de los programas de fomento</t>
  </si>
  <si>
    <t>Dirección de Fomento</t>
  </si>
  <si>
    <t>Procedimiento de Incumplimiento a ganadores aprobado y divulgado a quienes deban aplicar</t>
  </si>
  <si>
    <t xml:space="preserve">Estructurar y enviar una ruta de seguimiento a cada ganador. </t>
  </si>
  <si>
    <t xml:space="preserve">Profesional designado del seguimiento de cada área misional responsable de la convocatoria. </t>
  </si>
  <si>
    <r>
      <t xml:space="preserve">Ruta de seguimiento 
</t>
    </r>
    <r>
      <rPr>
        <sz val="9"/>
        <rFont val="Arial"/>
        <family val="2"/>
      </rPr>
      <t>Correo del envio de la ruta de seguimiento en el expediente del ganador</t>
    </r>
  </si>
  <si>
    <t>De acuerdo con el cronograma dado en el DES-POL-01
Política de Administración de Riesgos v1</t>
  </si>
  <si>
    <t>Seguimiento 10 primeros días de abril, agosto y diciembre de 2022</t>
  </si>
  <si>
    <t>Se actualizó el mapa de riesgos de gestión del proceso de Promoción de Agentes y Prácticas Culturales y Recreodeportivas de acuerdo con el mapa de procesos v9  y las directrices de la política de administración del riesgo y formatos establecidos para tal fin, se establecieron 5 riesgos en el mapa con su respectivo plan de acción, ORFEO Radicados no. 20223100052103,20222300057183 y 20228000060663.</t>
  </si>
  <si>
    <t>Se incluye 2 riesgos (6 y 7) de la Dirección de Fomento, quedando el proceso de  Promoción de Agentes y Prácticas Culturales y Recreodeportivas con un total de 7 riesgos, ORFEO radico no. 20222200070513</t>
  </si>
  <si>
    <t>Nombre:
Karen Linares Ardila
Lilian Marcela Lopez/ Juan Manuel Poveda
Amanda del Pilar Alvarez
	Ruby Lorena Cruz Cruz</t>
  </si>
  <si>
    <t>Nombre: 
Liliana Mercedes González Jinete
Oscar Medina Sánchez
María Consuelo Gaitán
Vanessa Barreneche Samur</t>
  </si>
  <si>
    <t>Febrero de 2022
Abril de 2022</t>
  </si>
  <si>
    <t>10 primeros días de abril, agosto y diciembre de 2022</t>
  </si>
  <si>
    <t>Enero de 2022
Abril de 2022</t>
  </si>
  <si>
    <t>Febrero de 2022 Noviembre 2022</t>
  </si>
  <si>
    <t>Actualizar el Mapa de riesgos de gestión del proceso misional Promoción de Agentes y Prácticas Culturales y Recreodeportivas, ajustando las fechas de implementación de las acciones del Plan de acción de los riesgos de gestión 1, y 3 que competen a la Dirección de Arte, Cultura y Patrimonio.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</si>
</sst>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240A]dd/mm/yyyy"/>
    <numFmt numFmtId="166" formatCode="d/m/yyyy"/>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4"/>
      <color rgb="FF000000"/>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theme="1"/>
      <name val="Calibri"/>
      <family val="2"/>
      <scheme val="minor"/>
    </font>
    <font>
      <b/>
      <sz val="11"/>
      <color theme="0"/>
      <name val="Calibri"/>
      <family val="2"/>
      <scheme val="minor"/>
    </font>
    <font>
      <sz val="11"/>
      <color rgb="FF000000"/>
      <name val="Calibri"/>
      <family val="2"/>
      <scheme val="minor"/>
    </font>
    <font>
      <b/>
      <sz val="20"/>
      <color theme="1"/>
      <name val="Calibri"/>
      <family val="2"/>
      <scheme val="minor"/>
    </font>
    <font>
      <sz val="8"/>
      <color theme="1"/>
      <name val="Arial"/>
      <family val="2"/>
    </font>
    <font>
      <sz val="11"/>
      <color theme="1"/>
      <name val="Arial"/>
      <family val="2"/>
    </font>
    <font>
      <b/>
      <sz val="9"/>
      <color theme="1"/>
      <name val="Arial"/>
      <family val="2"/>
    </font>
    <font>
      <b/>
      <sz val="11"/>
      <color theme="0"/>
      <name val="Arial"/>
      <family val="2"/>
    </font>
    <font>
      <b/>
      <sz val="12"/>
      <color theme="1"/>
      <name val="Arial"/>
      <family val="2"/>
    </font>
    <font>
      <b/>
      <sz val="12"/>
      <color theme="0"/>
      <name val="Arial"/>
      <family val="2"/>
    </font>
    <font>
      <sz val="9"/>
      <color indexed="81"/>
      <name val="Tahoma"/>
      <family val="2"/>
    </font>
    <font>
      <sz val="9"/>
      <name val="Arial"/>
      <family val="2"/>
    </font>
    <font>
      <b/>
      <sz val="12"/>
      <color theme="1"/>
      <name val="Calibri"/>
      <family val="2"/>
      <scheme val="minor"/>
    </font>
    <font>
      <b/>
      <u/>
      <sz val="11"/>
      <color theme="1"/>
      <name val="Calibri"/>
      <family val="2"/>
      <scheme val="minor"/>
    </font>
    <font>
      <sz val="11"/>
      <color theme="1"/>
      <name val="Calibri"/>
      <family val="2"/>
      <scheme val="minor"/>
    </font>
    <font>
      <sz val="11"/>
      <name val="Calibri"/>
      <family val="2"/>
    </font>
    <font>
      <b/>
      <sz val="9"/>
      <name val="Arial"/>
      <family val="2"/>
    </font>
    <font>
      <b/>
      <sz val="11"/>
      <name val="Arial"/>
      <family val="2"/>
    </font>
    <font>
      <b/>
      <sz val="12"/>
      <name val="Arial"/>
      <family val="2"/>
    </font>
    <font>
      <b/>
      <sz val="8"/>
      <name val="Arial"/>
      <family val="2"/>
    </font>
    <font>
      <b/>
      <sz val="12"/>
      <name val="Calibri"/>
      <family val="2"/>
      <scheme val="minor"/>
    </font>
    <font>
      <b/>
      <sz val="7"/>
      <name val="Arial"/>
      <family val="2"/>
    </font>
    <font>
      <b/>
      <sz val="10"/>
      <name val="Calibri"/>
      <family val="2"/>
    </font>
    <font>
      <sz val="10"/>
      <name val="Calibri"/>
      <family val="2"/>
    </font>
    <font>
      <sz val="11"/>
      <name val="Arial"/>
      <family val="2"/>
    </font>
    <font>
      <b/>
      <sz val="11"/>
      <name val="Calibri"/>
      <family val="2"/>
      <scheme val="minor"/>
    </font>
    <font>
      <sz val="9"/>
      <color rgb="FFFF0000"/>
      <name val="Arial"/>
      <family val="2"/>
    </font>
    <font>
      <sz val="11"/>
      <color theme="1"/>
      <name val="Calibri"/>
    </font>
    <font>
      <b/>
      <sz val="9"/>
      <color indexed="81"/>
      <name val="Tahoma"/>
      <charset val="1"/>
    </font>
    <font>
      <sz val="9"/>
      <color indexed="81"/>
      <name val="Tahoma"/>
      <charset val="1"/>
    </font>
    <font>
      <sz val="9"/>
      <color rgb="FF000000"/>
      <name val="Arial"/>
      <family val="2"/>
    </font>
  </fonts>
  <fills count="33">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99FF"/>
        <bgColor indexed="64"/>
      </patternFill>
    </fill>
    <fill>
      <patternFill patternType="solid">
        <fgColor rgb="FF9966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rgb="FFDAE3F3"/>
        <bgColor rgb="FFDEEBF7"/>
      </patternFill>
    </fill>
    <fill>
      <patternFill patternType="solid">
        <fgColor theme="0"/>
        <bgColor rgb="FFE2F0D9"/>
      </patternFill>
    </fill>
    <fill>
      <patternFill patternType="solid">
        <fgColor rgb="FFFFFFFF"/>
        <bgColor rgb="FFE2F0D9"/>
      </patternFill>
    </fill>
    <fill>
      <patternFill patternType="solid">
        <fgColor rgb="FFF8CBAD"/>
        <bgColor rgb="FFD9D9D9"/>
      </patternFill>
    </fill>
    <fill>
      <patternFill patternType="solid">
        <fgColor rgb="FFD9E2F3"/>
        <bgColor rgb="FFD9E2F3"/>
      </patternFill>
    </fill>
    <fill>
      <patternFill patternType="solid">
        <fgColor rgb="FFFFFFFF"/>
        <bgColor rgb="FFFFFFFF"/>
      </patternFill>
    </fill>
    <fill>
      <patternFill patternType="solid">
        <fgColor theme="0"/>
        <bgColor theme="0"/>
      </patternFill>
    </fill>
    <fill>
      <patternFill patternType="solid">
        <fgColor rgb="FFF7CAAC"/>
        <bgColor rgb="FFF7CAAC"/>
      </patternFill>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F79646"/>
      </right>
      <top/>
      <bottom style="dotted">
        <color rgb="FFF79646"/>
      </bottom>
      <diagonal/>
    </border>
    <border>
      <left style="medium">
        <color indexed="64"/>
      </left>
      <right style="dotted">
        <color rgb="FFF79646"/>
      </right>
      <top style="dotted">
        <color rgb="FFF79646"/>
      </top>
      <bottom style="dotted">
        <color rgb="FFF79646"/>
      </bottom>
      <diagonal/>
    </border>
    <border>
      <left style="medium">
        <color indexed="64"/>
      </left>
      <right style="dotted">
        <color rgb="FFF79646"/>
      </right>
      <top style="dotted">
        <color rgb="FFF79646"/>
      </top>
      <bottom style="medium">
        <color indexed="64"/>
      </bottom>
      <diagonal/>
    </border>
    <border>
      <left style="dotted">
        <color rgb="FFF79646"/>
      </left>
      <right style="dotted">
        <color rgb="FFF79646"/>
      </right>
      <top style="dotted">
        <color rgb="FFF79646"/>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4"/>
      </right>
      <top style="thin">
        <color theme="4"/>
      </top>
      <bottom/>
      <diagonal/>
    </border>
    <border>
      <left/>
      <right style="thin">
        <color theme="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4" fillId="2" borderId="0" applyNumberFormat="0" applyBorder="0" applyAlignment="0" applyProtection="0"/>
  </cellStyleXfs>
  <cellXfs count="578">
    <xf numFmtId="0" fontId="0" fillId="0" borderId="0" xfId="0"/>
    <xf numFmtId="0" fontId="2" fillId="3" borderId="0" xfId="0" applyFont="1" applyFill="1" applyBorder="1"/>
    <xf numFmtId="0" fontId="3" fillId="0" borderId="0" xfId="0" applyFont="1"/>
    <xf numFmtId="0" fontId="0" fillId="0" borderId="2" xfId="0" applyFont="1" applyBorder="1"/>
    <xf numFmtId="0" fontId="6" fillId="6" borderId="0" xfId="0" applyFont="1" applyFill="1" applyAlignment="1">
      <alignment vertical="center"/>
    </xf>
    <xf numFmtId="0" fontId="0" fillId="0" borderId="0" xfId="0" applyFont="1" applyBorder="1"/>
    <xf numFmtId="0" fontId="2" fillId="3" borderId="3" xfId="0" applyFont="1" applyFill="1" applyBorder="1"/>
    <xf numFmtId="0" fontId="0" fillId="4" borderId="4" xfId="0" applyFont="1" applyFill="1" applyBorder="1"/>
    <xf numFmtId="0" fontId="0" fillId="5" borderId="4" xfId="0" applyFont="1" applyFill="1" applyBorder="1"/>
    <xf numFmtId="0" fontId="0" fillId="0" borderId="1"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8" borderId="0" xfId="0" applyFont="1" applyFill="1" applyAlignment="1">
      <alignment horizontal="center" vertical="center"/>
    </xf>
    <xf numFmtId="0" fontId="3" fillId="10" borderId="0" xfId="0" applyFont="1" applyFill="1" applyAlignment="1">
      <alignment horizontal="center" vertical="center"/>
    </xf>
    <xf numFmtId="0" fontId="3" fillId="9" borderId="0" xfId="0" applyFont="1" applyFill="1" applyAlignment="1">
      <alignment horizontal="center" vertical="center"/>
    </xf>
    <xf numFmtId="0" fontId="3" fillId="11" borderId="0" xfId="0" applyFont="1" applyFill="1" applyAlignment="1">
      <alignment horizontal="center" vertical="center"/>
    </xf>
    <xf numFmtId="0" fontId="8" fillId="11" borderId="6" xfId="0" applyFont="1" applyFill="1" applyBorder="1" applyAlignment="1">
      <alignment horizontal="center" vertical="center" wrapText="1" readingOrder="1"/>
    </xf>
    <xf numFmtId="0" fontId="8" fillId="13" borderId="7" xfId="0" applyFont="1" applyFill="1" applyBorder="1" applyAlignment="1">
      <alignment horizontal="center" vertical="center" wrapText="1" readingOrder="1"/>
    </xf>
    <xf numFmtId="0" fontId="8" fillId="14" borderId="7" xfId="0" applyFont="1" applyFill="1" applyBorder="1" applyAlignment="1">
      <alignment horizontal="center" vertical="center" wrapText="1" readingOrder="1"/>
    </xf>
    <xf numFmtId="0" fontId="8" fillId="7" borderId="7" xfId="0" applyFont="1" applyFill="1" applyBorder="1" applyAlignment="1">
      <alignment horizontal="center" vertical="center" wrapText="1" readingOrder="1"/>
    </xf>
    <xf numFmtId="0" fontId="9" fillId="8" borderId="7" xfId="0" applyFont="1" applyFill="1" applyBorder="1" applyAlignment="1">
      <alignment horizontal="center" vertical="center" wrapText="1" readingOrder="1"/>
    </xf>
    <xf numFmtId="0" fontId="7" fillId="12" borderId="1" xfId="0" applyFont="1" applyFill="1" applyBorder="1" applyAlignment="1">
      <alignment horizontal="center" vertical="center" wrapText="1" readingOrder="1"/>
    </xf>
    <xf numFmtId="9" fontId="8" fillId="0" borderId="1" xfId="0" applyNumberFormat="1" applyFont="1" applyBorder="1" applyAlignment="1">
      <alignment horizontal="center" vertical="center" wrapText="1" readingOrder="1"/>
    </xf>
    <xf numFmtId="9" fontId="0" fillId="0" borderId="0" xfId="0" applyNumberFormat="1"/>
    <xf numFmtId="0" fontId="7" fillId="12" borderId="11" xfId="0" applyFont="1" applyFill="1" applyBorder="1" applyAlignment="1">
      <alignment horizontal="center" vertical="center" wrapText="1" readingOrder="1"/>
    </xf>
    <xf numFmtId="0" fontId="7" fillId="12" borderId="0" xfId="0" applyFont="1" applyFill="1" applyBorder="1" applyAlignment="1">
      <alignment horizontal="center" vertical="center" wrapText="1" readingOrder="1"/>
    </xf>
    <xf numFmtId="0" fontId="7" fillId="12" borderId="12" xfId="0" applyFont="1" applyFill="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0" fillId="0" borderId="0" xfId="0" applyBorder="1"/>
    <xf numFmtId="0" fontId="8" fillId="0" borderId="13" xfId="0" applyFont="1" applyBorder="1" applyAlignment="1">
      <alignment horizontal="justify" vertical="center" wrapText="1" readingOrder="1"/>
    </xf>
    <xf numFmtId="0" fontId="8" fillId="0" borderId="14" xfId="0" applyFont="1" applyBorder="1" applyAlignment="1">
      <alignment horizontal="justify" vertical="center" wrapText="1" readingOrder="1"/>
    </xf>
    <xf numFmtId="0" fontId="8" fillId="0" borderId="15" xfId="0" applyFont="1" applyBorder="1" applyAlignment="1">
      <alignment horizontal="justify" vertical="center" wrapText="1" readingOrder="1"/>
    </xf>
    <xf numFmtId="0" fontId="9" fillId="8" borderId="16" xfId="0" applyFont="1" applyFill="1" applyBorder="1" applyAlignment="1">
      <alignment horizontal="center" vertical="center" wrapText="1" readingOrder="1"/>
    </xf>
    <xf numFmtId="0" fontId="7" fillId="12" borderId="18" xfId="0" applyFont="1" applyFill="1" applyBorder="1" applyAlignment="1">
      <alignment horizontal="center" vertical="center" wrapText="1" readingOrder="1"/>
    </xf>
    <xf numFmtId="9" fontId="8" fillId="0" borderId="21" xfId="0" applyNumberFormat="1" applyFont="1" applyBorder="1" applyAlignment="1">
      <alignment horizontal="center" vertical="center" wrapText="1" readingOrder="1"/>
    </xf>
    <xf numFmtId="9" fontId="0" fillId="0" borderId="12" xfId="0" applyNumberFormat="1" applyBorder="1" applyAlignment="1">
      <alignment horizontal="center"/>
    </xf>
    <xf numFmtId="0" fontId="0" fillId="0" borderId="12" xfId="0" applyBorder="1" applyAlignment="1">
      <alignment horizontal="center"/>
    </xf>
    <xf numFmtId="9" fontId="0" fillId="0" borderId="17" xfId="0" applyNumberFormat="1" applyBorder="1" applyAlignment="1">
      <alignment horizontal="center"/>
    </xf>
    <xf numFmtId="9" fontId="0" fillId="0" borderId="1" xfId="1" applyFont="1" applyBorder="1" applyAlignment="1">
      <alignment horizontal="center" vertical="center"/>
    </xf>
    <xf numFmtId="0" fontId="8" fillId="0" borderId="0" xfId="0" applyFont="1" applyBorder="1" applyAlignment="1">
      <alignment horizontal="center" vertical="center" wrapText="1" readingOrder="1"/>
    </xf>
    <xf numFmtId="0" fontId="7" fillId="12" borderId="19" xfId="0" applyFont="1" applyFill="1" applyBorder="1" applyAlignment="1">
      <alignment horizontal="center" vertical="center" wrapText="1" readingOrder="1"/>
    </xf>
    <xf numFmtId="0" fontId="8" fillId="0" borderId="19" xfId="0" applyFont="1" applyBorder="1" applyAlignment="1">
      <alignment horizontal="justify" vertical="center" wrapText="1" readingOrder="1"/>
    </xf>
    <xf numFmtId="0" fontId="8" fillId="11" borderId="18" xfId="0" applyFont="1" applyFill="1" applyBorder="1" applyAlignment="1">
      <alignment horizontal="center" vertical="center" wrapText="1" readingOrder="1"/>
    </xf>
    <xf numFmtId="0" fontId="8" fillId="13" borderId="18" xfId="0" applyFont="1" applyFill="1" applyBorder="1" applyAlignment="1">
      <alignment horizontal="center" vertical="center" wrapText="1" readingOrder="1"/>
    </xf>
    <xf numFmtId="0" fontId="8" fillId="14" borderId="18"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8" fillId="0" borderId="20" xfId="0" applyFont="1" applyBorder="1" applyAlignment="1">
      <alignment horizontal="justify" vertical="center" wrapText="1" readingOrder="1"/>
    </xf>
    <xf numFmtId="0" fontId="0" fillId="0" borderId="21" xfId="0" applyBorder="1" applyAlignment="1">
      <alignment horizontal="center" vertical="center"/>
    </xf>
    <xf numFmtId="0" fontId="6" fillId="8" borderId="22" xfId="0" applyFont="1" applyFill="1" applyBorder="1" applyAlignment="1">
      <alignment horizontal="center" vertical="center" wrapText="1" readingOrder="1"/>
    </xf>
    <xf numFmtId="9" fontId="0" fillId="0" borderId="1" xfId="0" applyNumberFormat="1" applyBorder="1" applyAlignment="1">
      <alignment horizontal="center" vertical="center"/>
    </xf>
    <xf numFmtId="0" fontId="0" fillId="0" borderId="1" xfId="0" applyBorder="1" applyAlignment="1">
      <alignment horizontal="left" vertical="center"/>
    </xf>
    <xf numFmtId="9" fontId="0" fillId="0" borderId="1" xfId="0" applyNumberFormat="1" applyBorder="1" applyAlignment="1">
      <alignment horizontal="center" vertical="center" readingOrder="1"/>
    </xf>
    <xf numFmtId="0" fontId="5" fillId="0" borderId="1" xfId="0" applyFont="1" applyBorder="1" applyAlignment="1">
      <alignment vertical="center" wrapText="1"/>
    </xf>
    <xf numFmtId="0" fontId="3" fillId="0" borderId="1" xfId="0" applyFont="1" applyBorder="1" applyAlignment="1">
      <alignment vertical="center"/>
    </xf>
    <xf numFmtId="0" fontId="11" fillId="16" borderId="31" xfId="0" applyFont="1" applyFill="1" applyBorder="1" applyAlignment="1">
      <alignment horizontal="center" vertical="center" wrapText="1" readingOrder="1"/>
    </xf>
    <xf numFmtId="0" fontId="12" fillId="6" borderId="5" xfId="0" applyFont="1" applyFill="1" applyBorder="1" applyAlignment="1">
      <alignment horizontal="justify" vertical="center" wrapText="1" readingOrder="1"/>
    </xf>
    <xf numFmtId="9" fontId="11" fillId="6" borderId="33" xfId="0" applyNumberFormat="1" applyFont="1" applyFill="1" applyBorder="1" applyAlignment="1">
      <alignment horizontal="center" vertical="center" wrapText="1" readingOrder="1"/>
    </xf>
    <xf numFmtId="0" fontId="12" fillId="6" borderId="1"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6" borderId="18" xfId="0" applyFont="1" applyFill="1" applyBorder="1" applyAlignment="1">
      <alignment horizontal="center" vertical="center" wrapText="1" readingOrder="1"/>
    </xf>
    <xf numFmtId="0" fontId="12" fillId="6" borderId="21" xfId="0" applyFont="1" applyFill="1" applyBorder="1" applyAlignment="1">
      <alignment horizontal="justify" vertical="center" wrapText="1" readingOrder="1"/>
    </xf>
    <xf numFmtId="0" fontId="12" fillId="6" borderId="22" xfId="0" applyFont="1" applyFill="1" applyBorder="1" applyAlignment="1">
      <alignment horizontal="center" vertical="center" wrapText="1" readingOrder="1"/>
    </xf>
    <xf numFmtId="2" fontId="0" fillId="0" borderId="0" xfId="0" applyNumberFormat="1"/>
    <xf numFmtId="0" fontId="0" fillId="0" borderId="0" xfId="0" applyAlignment="1">
      <alignment horizontal="center" vertical="center"/>
    </xf>
    <xf numFmtId="0" fontId="12" fillId="6" borderId="19" xfId="0" applyFont="1" applyFill="1" applyBorder="1" applyAlignment="1">
      <alignment horizontal="center" vertical="center" wrapText="1" readingOrder="1"/>
    </xf>
    <xf numFmtId="0" fontId="12" fillId="6" borderId="20" xfId="0" applyFont="1" applyFill="1" applyBorder="1" applyAlignment="1">
      <alignment horizontal="center" vertical="center" wrapText="1" readingOrder="1"/>
    </xf>
    <xf numFmtId="0" fontId="0" fillId="0" borderId="18" xfId="0" applyFont="1" applyBorder="1" applyAlignment="1">
      <alignment horizontal="center"/>
    </xf>
    <xf numFmtId="0" fontId="0" fillId="0" borderId="22" xfId="0" applyFont="1" applyBorder="1" applyAlignment="1">
      <alignment horizontal="center"/>
    </xf>
    <xf numFmtId="0" fontId="16" fillId="0" borderId="36" xfId="0" applyFont="1" applyBorder="1"/>
    <xf numFmtId="0" fontId="16" fillId="0" borderId="37" xfId="0" applyFont="1" applyBorder="1"/>
    <xf numFmtId="0" fontId="17" fillId="3" borderId="0" xfId="0" applyFont="1" applyFill="1" applyBorder="1"/>
    <xf numFmtId="0" fontId="18" fillId="0" borderId="0" xfId="0" applyFont="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0" fillId="0" borderId="2" xfId="0" applyFont="1" applyBorder="1" applyAlignment="1"/>
    <xf numFmtId="0" fontId="8" fillId="0" borderId="0" xfId="0" applyFont="1" applyBorder="1" applyAlignment="1">
      <alignment horizontal="justify" vertical="center" readingOrder="1"/>
    </xf>
    <xf numFmtId="0" fontId="7" fillId="12" borderId="23" xfId="0" applyFont="1" applyFill="1" applyBorder="1" applyAlignment="1">
      <alignment horizontal="center" vertical="center" wrapText="1" readingOrder="1"/>
    </xf>
    <xf numFmtId="0" fontId="7" fillId="12" borderId="25" xfId="0" applyFont="1" applyFill="1" applyBorder="1" applyAlignment="1">
      <alignment horizontal="center" vertical="center" wrapText="1" readingOrder="1"/>
    </xf>
    <xf numFmtId="0" fontId="16" fillId="0" borderId="0" xfId="0" applyFont="1" applyBorder="1"/>
    <xf numFmtId="0" fontId="16" fillId="0" borderId="2" xfId="0" applyFont="1" applyBorder="1"/>
    <xf numFmtId="0" fontId="5" fillId="0" borderId="1" xfId="0" applyFont="1" applyBorder="1" applyAlignment="1" applyProtection="1">
      <alignment horizontal="justify" vertical="center"/>
      <protection locked="0"/>
    </xf>
    <xf numFmtId="14" fontId="5" fillId="0" borderId="1" xfId="0" applyNumberFormat="1" applyFont="1" applyBorder="1" applyAlignment="1" applyProtection="1">
      <alignment horizontal="center" vertical="center" wrapText="1"/>
      <protection locked="0"/>
    </xf>
    <xf numFmtId="0" fontId="5" fillId="0" borderId="5" xfId="0" applyFont="1" applyBorder="1" applyAlignment="1" applyProtection="1">
      <alignment horizontal="justify" vertical="center"/>
      <protection locked="0"/>
    </xf>
    <xf numFmtId="14" fontId="5" fillId="0" borderId="5"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justify" vertical="center"/>
      <protection locked="0"/>
    </xf>
    <xf numFmtId="14" fontId="5" fillId="0" borderId="24"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center"/>
      <protection locked="0"/>
    </xf>
    <xf numFmtId="14" fontId="5" fillId="0" borderId="21"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9" fontId="5" fillId="18" borderId="25" xfId="0" applyNumberFormat="1" applyFont="1" applyFill="1" applyBorder="1" applyAlignment="1" applyProtection="1">
      <alignment horizontal="center" vertical="center" wrapText="1"/>
      <protection hidden="1"/>
    </xf>
    <xf numFmtId="9" fontId="5" fillId="18" borderId="18" xfId="0" applyNumberFormat="1" applyFont="1" applyFill="1" applyBorder="1" applyAlignment="1" applyProtection="1">
      <alignment horizontal="center" vertical="center" wrapText="1"/>
      <protection hidden="1"/>
    </xf>
    <xf numFmtId="9" fontId="5" fillId="18" borderId="22" xfId="0" applyNumberFormat="1" applyFont="1" applyFill="1" applyBorder="1" applyAlignment="1" applyProtection="1">
      <alignment horizontal="center" vertical="center" wrapText="1"/>
      <protection hidden="1"/>
    </xf>
    <xf numFmtId="9" fontId="5" fillId="18" borderId="33" xfId="0" applyNumberFormat="1" applyFont="1" applyFill="1" applyBorder="1" applyAlignment="1" applyProtection="1">
      <alignment horizontal="center" vertical="center" wrapText="1"/>
      <protection hidden="1"/>
    </xf>
    <xf numFmtId="0" fontId="22" fillId="0" borderId="23"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18" borderId="59" xfId="0" applyFont="1" applyFill="1" applyBorder="1" applyAlignment="1" applyProtection="1">
      <alignment horizontal="center" vertical="center"/>
      <protection hidden="1"/>
    </xf>
    <xf numFmtId="164" fontId="5" fillId="18" borderId="24" xfId="1" applyNumberFormat="1" applyFont="1" applyFill="1" applyBorder="1" applyAlignment="1" applyProtection="1">
      <alignment horizontal="center" vertical="center" wrapText="1"/>
      <protection hidden="1"/>
    </xf>
    <xf numFmtId="0" fontId="5" fillId="18" borderId="39" xfId="0" applyFont="1" applyFill="1" applyBorder="1" applyAlignment="1" applyProtection="1">
      <alignment horizontal="center" vertical="center"/>
      <protection hidden="1"/>
    </xf>
    <xf numFmtId="164" fontId="5" fillId="18" borderId="1" xfId="1" applyNumberFormat="1" applyFont="1" applyFill="1" applyBorder="1" applyAlignment="1" applyProtection="1">
      <alignment horizontal="center" vertical="center" wrapText="1"/>
      <protection hidden="1"/>
    </xf>
    <xf numFmtId="0" fontId="5" fillId="18" borderId="63" xfId="0" applyFont="1" applyFill="1" applyBorder="1" applyAlignment="1" applyProtection="1">
      <alignment horizontal="center" vertical="center"/>
      <protection hidden="1"/>
    </xf>
    <xf numFmtId="164" fontId="5" fillId="18" borderId="21" xfId="1" applyNumberFormat="1"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protection hidden="1"/>
    </xf>
    <xf numFmtId="164" fontId="5" fillId="18" borderId="5" xfId="1" applyNumberFormat="1" applyFont="1" applyFill="1" applyBorder="1" applyAlignment="1" applyProtection="1">
      <alignment horizontal="center" vertical="center" wrapText="1"/>
      <protection hidden="1"/>
    </xf>
    <xf numFmtId="0" fontId="5" fillId="18" borderId="5" xfId="0" applyFont="1" applyFill="1" applyBorder="1" applyAlignment="1" applyProtection="1">
      <alignment horizontal="center" vertical="center"/>
      <protection hidden="1"/>
    </xf>
    <xf numFmtId="0" fontId="20" fillId="0" borderId="1" xfId="0" applyFont="1" applyBorder="1" applyAlignment="1" applyProtection="1">
      <alignment vertical="center" wrapText="1"/>
    </xf>
    <xf numFmtId="0" fontId="5" fillId="18" borderId="52" xfId="0" applyFont="1" applyFill="1" applyBorder="1" applyAlignment="1" applyProtection="1">
      <alignment horizontal="center" vertical="center"/>
      <protection hidden="1"/>
    </xf>
    <xf numFmtId="0" fontId="5" fillId="0" borderId="1" xfId="0" applyFont="1" applyFill="1" applyBorder="1" applyAlignment="1">
      <alignment horizontal="justify" vertical="center" wrapText="1"/>
    </xf>
    <xf numFmtId="0" fontId="5" fillId="0" borderId="61" xfId="0" applyFont="1" applyBorder="1" applyAlignment="1" applyProtection="1">
      <alignment horizontal="left" vertical="center" wrapText="1"/>
      <protection locked="0"/>
    </xf>
    <xf numFmtId="9" fontId="5" fillId="18" borderId="5" xfId="0" applyNumberFormat="1"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18" borderId="5" xfId="0"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locked="0"/>
    </xf>
    <xf numFmtId="0" fontId="22" fillId="17" borderId="55" xfId="0" applyFont="1" applyFill="1" applyBorder="1" applyAlignment="1" applyProtection="1">
      <alignment horizontal="center" vertical="center" wrapText="1"/>
    </xf>
    <xf numFmtId="0" fontId="24" fillId="0" borderId="23" xfId="0" applyFont="1" applyBorder="1" applyAlignment="1" applyProtection="1">
      <alignment horizontal="center" vertical="center"/>
      <protection locked="0"/>
    </xf>
    <xf numFmtId="0" fontId="22" fillId="17" borderId="24" xfId="0" applyFont="1" applyFill="1" applyBorder="1" applyAlignment="1" applyProtection="1">
      <alignment horizontal="center" vertical="center" textRotation="90" wrapText="1"/>
    </xf>
    <xf numFmtId="0" fontId="22" fillId="17" borderId="55" xfId="0" applyFont="1" applyFill="1" applyBorder="1" applyAlignment="1" applyProtection="1">
      <alignment horizontal="center" vertical="center" textRotation="90" wrapText="1"/>
    </xf>
    <xf numFmtId="0" fontId="0" fillId="0" borderId="0" xfId="0" applyProtection="1">
      <protection locked="0"/>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2" fillId="17" borderId="56" xfId="0" applyFont="1" applyFill="1" applyBorder="1" applyAlignment="1" applyProtection="1">
      <alignment horizontal="center" vertical="center" wrapText="1"/>
    </xf>
    <xf numFmtId="0" fontId="22" fillId="18" borderId="48" xfId="0" applyFont="1" applyFill="1" applyBorder="1" applyAlignment="1" applyProtection="1">
      <alignment horizontal="center" vertical="center" textRotation="90" wrapText="1"/>
    </xf>
    <xf numFmtId="0" fontId="5" fillId="0" borderId="24" xfId="0" applyFont="1" applyBorder="1" applyAlignment="1" applyProtection="1">
      <alignment horizontal="left" vertical="center" wrapText="1"/>
      <protection locked="0"/>
    </xf>
    <xf numFmtId="0" fontId="0" fillId="6" borderId="0" xfId="0" applyFont="1" applyFill="1" applyProtection="1">
      <protection locked="0"/>
    </xf>
    <xf numFmtId="0" fontId="0" fillId="0" borderId="0" xfId="0" applyFont="1" applyProtection="1">
      <protection locked="0"/>
    </xf>
    <xf numFmtId="0" fontId="0" fillId="6" borderId="41"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3" fillId="6" borderId="18" xfId="0" applyFont="1" applyFill="1" applyBorder="1" applyAlignment="1" applyProtection="1">
      <alignment vertical="center" wrapText="1"/>
    </xf>
    <xf numFmtId="0" fontId="3" fillId="6" borderId="18" xfId="0" applyFont="1" applyFill="1" applyBorder="1" applyAlignment="1" applyProtection="1">
      <alignment horizontal="left" vertical="center" wrapText="1"/>
    </xf>
    <xf numFmtId="0" fontId="0" fillId="6" borderId="54" xfId="0" applyFont="1" applyFill="1" applyBorder="1" applyAlignment="1" applyProtection="1">
      <alignment horizontal="left" vertical="center" wrapText="1"/>
    </xf>
    <xf numFmtId="0" fontId="0" fillId="6" borderId="46"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xf>
    <xf numFmtId="0" fontId="0" fillId="6" borderId="46" xfId="0" applyFont="1" applyFill="1" applyBorder="1" applyAlignment="1" applyProtection="1">
      <alignment horizontal="left" vertical="center"/>
    </xf>
    <xf numFmtId="0" fontId="0" fillId="6" borderId="43" xfId="0" applyFont="1" applyFill="1" applyBorder="1" applyAlignment="1" applyProtection="1">
      <alignment horizontal="left" vertical="center"/>
    </xf>
    <xf numFmtId="0" fontId="0" fillId="6" borderId="53" xfId="0" applyFont="1" applyFill="1" applyBorder="1" applyAlignment="1" applyProtection="1">
      <alignment horizontal="left" vertical="center" wrapText="1"/>
    </xf>
    <xf numFmtId="0" fontId="28" fillId="20" borderId="0" xfId="0" applyFont="1" applyFill="1" applyProtection="1">
      <protection locked="0"/>
    </xf>
    <xf numFmtId="0" fontId="23" fillId="20" borderId="1" xfId="0" applyFont="1" applyFill="1" applyBorder="1" applyAlignment="1" applyProtection="1">
      <alignment vertical="center"/>
      <protection locked="0"/>
    </xf>
    <xf numFmtId="0" fontId="23" fillId="20" borderId="1"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0" fillId="0" borderId="0" xfId="0" applyFont="1" applyBorder="1" applyAlignment="1">
      <alignment vertical="center"/>
    </xf>
    <xf numFmtId="0" fontId="0" fillId="0" borderId="37" xfId="0" applyFont="1" applyBorder="1" applyAlignment="1">
      <alignment vertical="center"/>
    </xf>
    <xf numFmtId="0" fontId="0" fillId="0" borderId="2" xfId="0" applyFont="1" applyBorder="1" applyAlignment="1">
      <alignment horizontal="left"/>
    </xf>
    <xf numFmtId="0" fontId="30" fillId="6" borderId="2" xfId="0" applyFont="1" applyFill="1" applyBorder="1" applyAlignment="1">
      <alignment vertical="center"/>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0" fillId="0" borderId="0" xfId="0" applyProtection="1">
      <protection locked="0"/>
    </xf>
    <xf numFmtId="0" fontId="5" fillId="0" borderId="62" xfId="0" applyFont="1" applyBorder="1" applyAlignment="1" applyProtection="1">
      <alignment horizontal="center" vertical="center" wrapText="1"/>
      <protection locked="0"/>
    </xf>
    <xf numFmtId="0" fontId="5" fillId="0" borderId="62" xfId="0" applyFont="1" applyBorder="1" applyAlignment="1" applyProtection="1">
      <alignment horizontal="left" vertical="center" wrapText="1"/>
      <protection locked="0"/>
    </xf>
    <xf numFmtId="0" fontId="0" fillId="0" borderId="0" xfId="0" applyAlignment="1">
      <alignment wrapText="1"/>
    </xf>
    <xf numFmtId="0" fontId="0" fillId="9" borderId="42" xfId="0" applyFont="1" applyFill="1" applyBorder="1" applyAlignment="1" applyProtection="1">
      <alignment horizontal="left" vertical="center" wrapText="1"/>
    </xf>
    <xf numFmtId="0" fontId="0" fillId="9" borderId="44" xfId="0" applyFont="1" applyFill="1" applyBorder="1" applyAlignment="1" applyProtection="1">
      <alignment horizontal="left" vertical="center"/>
    </xf>
    <xf numFmtId="0" fontId="31" fillId="0" borderId="2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6" fillId="0" borderId="25" xfId="0" applyFont="1" applyBorder="1" applyAlignment="1" applyProtection="1">
      <alignment horizontal="center"/>
      <protection locked="0"/>
    </xf>
    <xf numFmtId="0" fontId="6" fillId="0" borderId="0" xfId="0" applyFont="1" applyProtection="1">
      <protection locked="0"/>
    </xf>
    <xf numFmtId="0" fontId="6" fillId="0" borderId="18" xfId="0" applyFont="1" applyBorder="1" applyAlignment="1" applyProtection="1">
      <alignment horizontal="center"/>
      <protection locked="0"/>
    </xf>
    <xf numFmtId="14" fontId="6" fillId="0" borderId="22" xfId="0" applyNumberFormat="1" applyFont="1" applyBorder="1" applyAlignment="1" applyProtection="1">
      <alignment horizontal="center"/>
      <protection locked="0"/>
    </xf>
    <xf numFmtId="0" fontId="6" fillId="6" borderId="0" xfId="0" applyFont="1" applyFill="1" applyProtection="1">
      <protection locked="0"/>
    </xf>
    <xf numFmtId="0" fontId="36" fillId="6" borderId="0" xfId="0" applyFont="1" applyFill="1" applyProtection="1">
      <protection locked="0"/>
    </xf>
    <xf numFmtId="0" fontId="36" fillId="20" borderId="0" xfId="0" applyFont="1" applyFill="1" applyProtection="1">
      <protection locked="0"/>
    </xf>
    <xf numFmtId="0" fontId="38" fillId="17" borderId="24" xfId="0" applyFont="1" applyFill="1" applyBorder="1" applyAlignment="1" applyProtection="1">
      <alignment horizontal="center" vertical="center" textRotation="90" wrapText="1"/>
    </xf>
    <xf numFmtId="0" fontId="39" fillId="0" borderId="0" xfId="0" applyFont="1" applyProtection="1">
      <protection locked="0"/>
    </xf>
    <xf numFmtId="0" fontId="39" fillId="6" borderId="0" xfId="0" applyFont="1" applyFill="1" applyProtection="1">
      <protection locked="0"/>
    </xf>
    <xf numFmtId="0" fontId="32" fillId="23" borderId="61" xfId="0" applyFont="1" applyFill="1" applyBorder="1" applyAlignment="1" applyProtection="1">
      <alignment horizontal="center" vertical="center" wrapText="1"/>
    </xf>
    <xf numFmtId="0" fontId="32" fillId="23" borderId="55" xfId="0" applyFont="1" applyFill="1" applyBorder="1" applyAlignment="1" applyProtection="1">
      <alignment horizontal="center" vertical="center" wrapText="1"/>
    </xf>
    <xf numFmtId="0" fontId="38" fillId="17" borderId="55" xfId="0" applyFont="1" applyFill="1" applyBorder="1" applyAlignment="1" applyProtection="1">
      <alignment horizontal="center" vertical="center" wrapText="1"/>
    </xf>
    <xf numFmtId="0" fontId="38" fillId="17" borderId="55" xfId="0" applyFont="1" applyFill="1" applyBorder="1" applyAlignment="1" applyProtection="1">
      <alignment horizontal="center" vertical="center" textRotation="90" wrapText="1"/>
    </xf>
    <xf numFmtId="0" fontId="38" fillId="18" borderId="48" xfId="0" applyFont="1" applyFill="1" applyBorder="1" applyAlignment="1" applyProtection="1">
      <alignment horizontal="center" vertical="center" textRotation="90" wrapText="1"/>
    </xf>
    <xf numFmtId="0" fontId="39" fillId="0" borderId="0" xfId="0" applyFont="1" applyAlignment="1" applyProtection="1">
      <alignment wrapText="1"/>
      <protection locked="0"/>
    </xf>
    <xf numFmtId="0" fontId="27" fillId="18" borderId="1" xfId="0" applyFont="1" applyFill="1" applyBorder="1" applyAlignment="1" applyProtection="1">
      <alignment horizontal="center" vertical="center" wrapText="1"/>
      <protection hidden="1"/>
    </xf>
    <xf numFmtId="9" fontId="27" fillId="18" borderId="1" xfId="0" applyNumberFormat="1" applyFont="1" applyFill="1" applyBorder="1" applyAlignment="1" applyProtection="1">
      <alignment horizontal="center" vertical="center" wrapText="1"/>
      <protection hidden="1"/>
    </xf>
    <xf numFmtId="0" fontId="27" fillId="18" borderId="1" xfId="0" applyFont="1" applyFill="1" applyBorder="1" applyAlignment="1" applyProtection="1">
      <alignment horizontal="center" vertical="center"/>
      <protection hidden="1"/>
    </xf>
    <xf numFmtId="164" fontId="27" fillId="18" borderId="1" xfId="1" applyNumberFormat="1" applyFont="1" applyFill="1" applyBorder="1" applyAlignment="1" applyProtection="1">
      <alignment horizontal="center" vertical="center" wrapText="1"/>
      <protection hidden="1"/>
    </xf>
    <xf numFmtId="14" fontId="27" fillId="0" borderId="1" xfId="0" applyNumberFormat="1" applyFont="1" applyBorder="1" applyAlignment="1" applyProtection="1">
      <alignment horizontal="center" vertical="center" wrapText="1"/>
      <protection locked="0"/>
    </xf>
    <xf numFmtId="0" fontId="27" fillId="0" borderId="1" xfId="0" applyFont="1" applyBorder="1" applyAlignment="1" applyProtection="1">
      <alignment vertical="center" wrapText="1"/>
      <protection locked="0"/>
    </xf>
    <xf numFmtId="0" fontId="27" fillId="0" borderId="1" xfId="0" applyFont="1" applyBorder="1" applyAlignment="1" applyProtection="1">
      <alignment horizontal="justify" vertical="center"/>
      <protection locked="0"/>
    </xf>
    <xf numFmtId="0" fontId="27" fillId="6" borderId="1" xfId="0" applyFont="1" applyFill="1" applyBorder="1" applyAlignment="1" applyProtection="1">
      <alignment horizontal="justify" vertical="center" wrapText="1"/>
      <protection locked="0"/>
    </xf>
    <xf numFmtId="0" fontId="27" fillId="0" borderId="1" xfId="0" applyFont="1" applyBorder="1" applyAlignment="1" applyProtection="1">
      <alignment horizontal="center" vertical="center"/>
      <protection locked="0"/>
    </xf>
    <xf numFmtId="0" fontId="33" fillId="20" borderId="1" xfId="0" applyFont="1" applyFill="1" applyBorder="1" applyAlignment="1" applyProtection="1">
      <alignment vertical="center"/>
      <protection locked="0"/>
    </xf>
    <xf numFmtId="0" fontId="33" fillId="20" borderId="1" xfId="0" applyFont="1" applyFill="1" applyBorder="1" applyAlignment="1" applyProtection="1">
      <alignment horizontal="center" vertical="center"/>
      <protection locked="0"/>
    </xf>
    <xf numFmtId="0" fontId="27"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165" fontId="27" fillId="0" borderId="1" xfId="0" applyNumberFormat="1" applyFont="1" applyBorder="1" applyAlignment="1">
      <alignment horizontal="left" vertical="center" wrapText="1"/>
    </xf>
    <xf numFmtId="0" fontId="0" fillId="0" borderId="0" xfId="0" applyAlignment="1">
      <alignment vertical="top"/>
    </xf>
    <xf numFmtId="0" fontId="22" fillId="0" borderId="1" xfId="0" applyFont="1" applyBorder="1" applyAlignment="1">
      <alignment horizontal="center" vertical="center"/>
    </xf>
    <xf numFmtId="0" fontId="5" fillId="0" borderId="1" xfId="0" applyFont="1" applyBorder="1" applyAlignment="1">
      <alignment horizontal="left" vertical="center" wrapText="1"/>
    </xf>
    <xf numFmtId="0" fontId="5" fillId="2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24" borderId="1" xfId="0" applyFont="1" applyFill="1" applyBorder="1" applyAlignment="1">
      <alignment horizontal="center" vertical="center" wrapText="1"/>
    </xf>
    <xf numFmtId="0" fontId="5" fillId="0" borderId="1" xfId="0" applyFont="1" applyBorder="1" applyAlignment="1">
      <alignment horizontal="center" vertical="center" wrapText="1"/>
    </xf>
    <xf numFmtId="9" fontId="5" fillId="24" borderId="1" xfId="0" applyNumberFormat="1" applyFont="1" applyFill="1" applyBorder="1" applyAlignment="1">
      <alignment horizontal="center" vertical="center" wrapText="1"/>
    </xf>
    <xf numFmtId="0" fontId="5" fillId="24" borderId="1" xfId="0" applyFont="1" applyFill="1" applyBorder="1" applyAlignment="1">
      <alignment horizontal="center" vertical="center"/>
    </xf>
    <xf numFmtId="164" fontId="5" fillId="24"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30" borderId="77" xfId="0" applyFont="1" applyFill="1" applyBorder="1" applyAlignment="1">
      <alignment vertical="center" wrapText="1"/>
    </xf>
    <xf numFmtId="0" fontId="27" fillId="30" borderId="77" xfId="0" applyFont="1" applyFill="1" applyBorder="1" applyAlignment="1">
      <alignment vertical="center" wrapText="1"/>
    </xf>
    <xf numFmtId="0" fontId="5" fillId="0" borderId="77" xfId="0" applyFont="1" applyBorder="1" applyAlignment="1">
      <alignment vertical="center" wrapText="1"/>
    </xf>
    <xf numFmtId="0" fontId="22" fillId="0" borderId="77" xfId="0" applyFont="1" applyBorder="1" applyAlignment="1">
      <alignment horizontal="center" vertical="center"/>
    </xf>
    <xf numFmtId="0" fontId="5" fillId="30" borderId="77" xfId="0" applyFont="1" applyFill="1" applyBorder="1" applyAlignment="1">
      <alignment horizontal="center" vertical="center" wrapText="1"/>
    </xf>
    <xf numFmtId="0" fontId="5" fillId="0" borderId="77" xfId="0" applyFont="1" applyBorder="1" applyAlignment="1">
      <alignment horizontal="left" vertical="center" wrapText="1"/>
    </xf>
    <xf numFmtId="0" fontId="27" fillId="0" borderId="77" xfId="0" applyFont="1" applyBorder="1" applyAlignment="1">
      <alignment horizontal="left" vertical="center" wrapText="1"/>
    </xf>
    <xf numFmtId="0" fontId="5" fillId="28" borderId="77" xfId="0" applyFont="1" applyFill="1" applyBorder="1" applyAlignment="1">
      <alignment horizontal="center" vertical="center" wrapText="1"/>
    </xf>
    <xf numFmtId="0" fontId="5" fillId="0" borderId="77" xfId="0" applyFont="1" applyBorder="1" applyAlignment="1">
      <alignment horizontal="center" vertical="center" wrapText="1"/>
    </xf>
    <xf numFmtId="9" fontId="5" fillId="28" borderId="77" xfId="0" applyNumberFormat="1" applyFont="1" applyFill="1" applyBorder="1" applyAlignment="1">
      <alignment horizontal="center" vertical="center" wrapText="1"/>
    </xf>
    <xf numFmtId="0" fontId="5" fillId="28" borderId="77" xfId="0" applyFont="1" applyFill="1" applyBorder="1" applyAlignment="1">
      <alignment horizontal="center" vertical="center"/>
    </xf>
    <xf numFmtId="164" fontId="5" fillId="28" borderId="77" xfId="0" applyNumberFormat="1" applyFont="1" applyFill="1" applyBorder="1" applyAlignment="1">
      <alignment horizontal="center" vertical="center" wrapText="1"/>
    </xf>
    <xf numFmtId="166" fontId="5" fillId="0" borderId="77" xfId="0" applyNumberFormat="1" applyFont="1" applyBorder="1" applyAlignment="1">
      <alignment horizontal="center" vertical="center" wrapText="1"/>
    </xf>
    <xf numFmtId="0" fontId="5" fillId="30" borderId="77" xfId="0" applyFont="1" applyFill="1" applyBorder="1" applyAlignment="1">
      <alignment horizontal="left" vertical="center" wrapText="1"/>
    </xf>
    <xf numFmtId="0" fontId="27" fillId="0" borderId="77" xfId="0" applyFont="1" applyBorder="1" applyAlignment="1">
      <alignment horizontal="center" vertical="center" wrapText="1"/>
    </xf>
    <xf numFmtId="0" fontId="5" fillId="0" borderId="77" xfId="0" applyFont="1" applyBorder="1" applyAlignment="1">
      <alignment horizontal="center" vertical="top" wrapText="1"/>
    </xf>
    <xf numFmtId="9" fontId="27" fillId="18" borderId="1" xfId="0" applyNumberFormat="1" applyFont="1" applyFill="1" applyBorder="1" applyAlignment="1" applyProtection="1">
      <alignment horizontal="center" vertical="center" textRotation="90"/>
      <protection hidden="1"/>
    </xf>
    <xf numFmtId="0" fontId="27" fillId="18" borderId="1" xfId="0" applyFont="1" applyFill="1" applyBorder="1" applyAlignment="1" applyProtection="1">
      <alignment horizontal="center" vertical="center" textRotation="90"/>
      <protection hidden="1"/>
    </xf>
    <xf numFmtId="0" fontId="41" fillId="0" borderId="1" xfId="0" applyFont="1" applyFill="1" applyBorder="1" applyAlignment="1" applyProtection="1">
      <alignment horizontal="center" vertical="center" wrapText="1"/>
      <protection locked="0"/>
    </xf>
    <xf numFmtId="14" fontId="41" fillId="0" borderId="1" xfId="0" applyNumberFormat="1" applyFont="1" applyBorder="1" applyAlignment="1" applyProtection="1">
      <alignment horizontal="center" vertical="center"/>
      <protection locked="0"/>
    </xf>
    <xf numFmtId="0" fontId="5" fillId="18" borderId="1" xfId="0"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0" fontId="23" fillId="20" borderId="1" xfId="0" applyFont="1" applyFill="1" applyBorder="1" applyAlignment="1" applyProtection="1">
      <alignment horizontal="center" vertical="center"/>
      <protection locked="0"/>
    </xf>
    <xf numFmtId="0" fontId="21"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4" fillId="0" borderId="1" xfId="0" applyFont="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18" borderId="1" xfId="0" applyFont="1" applyFill="1" applyBorder="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22" borderId="1" xfId="0" applyFont="1" applyFill="1" applyBorder="1" applyAlignment="1" applyProtection="1">
      <alignment vertical="center" wrapText="1"/>
      <protection locked="0"/>
    </xf>
    <xf numFmtId="9" fontId="5" fillId="18" borderId="1" xfId="0" applyNumberFormat="1" applyFont="1" applyFill="1" applyBorder="1" applyAlignment="1" applyProtection="1">
      <alignment vertical="center" wrapText="1"/>
      <protection hidden="1"/>
    </xf>
    <xf numFmtId="0" fontId="22" fillId="0" borderId="1" xfId="0" applyFont="1" applyBorder="1" applyAlignment="1" applyProtection="1">
      <alignment horizontal="center" vertical="center"/>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protection locked="0"/>
    </xf>
    <xf numFmtId="0" fontId="5" fillId="0" borderId="80" xfId="0" applyFont="1" applyBorder="1" applyAlignment="1" applyProtection="1">
      <alignment horizontal="center" vertical="center" wrapText="1"/>
      <protection locked="0"/>
    </xf>
    <xf numFmtId="0" fontId="5" fillId="9" borderId="1" xfId="0" applyFont="1" applyFill="1" applyBorder="1" applyAlignment="1" applyProtection="1">
      <alignment horizontal="center" vertical="center" textRotation="90"/>
      <protection hidden="1"/>
    </xf>
    <xf numFmtId="9" fontId="27" fillId="32" borderId="0" xfId="0" applyNumberFormat="1" applyFont="1" applyFill="1" applyBorder="1" applyAlignment="1" applyProtection="1">
      <alignment vertical="center" textRotation="90"/>
      <protection hidden="1"/>
    </xf>
    <xf numFmtId="0" fontId="27" fillId="6" borderId="0" xfId="0" applyFont="1" applyFill="1" applyBorder="1" applyAlignment="1" applyProtection="1">
      <alignment vertical="center" textRotation="90"/>
      <protection hidden="1"/>
    </xf>
    <xf numFmtId="0" fontId="6" fillId="0" borderId="0" xfId="0" applyFont="1" applyAlignment="1" applyProtection="1">
      <alignment horizontal="center"/>
      <protection locked="0"/>
    </xf>
    <xf numFmtId="0" fontId="5" fillId="26" borderId="1" xfId="0" applyFont="1" applyFill="1" applyBorder="1" applyAlignment="1">
      <alignment horizontal="center" vertical="center" wrapText="1"/>
    </xf>
    <xf numFmtId="0" fontId="6" fillId="0" borderId="0" xfId="0" applyFont="1" applyAlignment="1" applyProtection="1">
      <alignment horizontal="center" wrapText="1"/>
      <protection locked="0"/>
    </xf>
    <xf numFmtId="0" fontId="46" fillId="0" borderId="1" xfId="0" applyFont="1" applyBorder="1" applyAlignment="1">
      <alignment horizontal="center" vertical="center" wrapText="1"/>
    </xf>
    <xf numFmtId="0" fontId="46" fillId="0" borderId="1" xfId="0" applyFont="1" applyBorder="1" applyAlignment="1">
      <alignment vertical="center" wrapText="1"/>
    </xf>
    <xf numFmtId="0" fontId="19" fillId="19" borderId="9" xfId="0" applyFont="1" applyFill="1" applyBorder="1" applyAlignment="1" applyProtection="1">
      <alignment horizontal="center"/>
    </xf>
    <xf numFmtId="0" fontId="19" fillId="19" borderId="10" xfId="0" applyFont="1" applyFill="1" applyBorder="1" applyAlignment="1" applyProtection="1">
      <alignment horizontal="center"/>
    </xf>
    <xf numFmtId="0" fontId="3" fillId="19" borderId="47" xfId="0" applyFont="1" applyFill="1" applyBorder="1" applyAlignment="1" applyProtection="1">
      <alignment horizontal="center" vertical="center" wrapText="1"/>
    </xf>
    <xf numFmtId="0" fontId="3" fillId="19" borderId="58" xfId="0" applyFont="1" applyFill="1" applyBorder="1" applyAlignment="1" applyProtection="1">
      <alignment horizontal="center" vertical="center" wrapText="1"/>
    </xf>
    <xf numFmtId="0" fontId="3" fillId="6" borderId="57" xfId="0" applyFont="1" applyFill="1" applyBorder="1" applyAlignment="1" applyProtection="1">
      <alignment horizontal="left" vertical="center" wrapText="1"/>
    </xf>
    <xf numFmtId="0" fontId="3" fillId="6" borderId="45" xfId="0" applyFont="1" applyFill="1" applyBorder="1" applyAlignment="1" applyProtection="1">
      <alignment horizontal="left" vertical="center" wrapText="1"/>
    </xf>
    <xf numFmtId="0" fontId="3" fillId="6" borderId="19"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wrapText="1"/>
    </xf>
    <xf numFmtId="0" fontId="3" fillId="6" borderId="20" xfId="0" applyFont="1" applyFill="1" applyBorder="1" applyAlignment="1" applyProtection="1">
      <alignment horizontal="left" vertical="center" wrapText="1"/>
    </xf>
    <xf numFmtId="0" fontId="3" fillId="6" borderId="22" xfId="0" applyFont="1" applyFill="1" applyBorder="1" applyAlignment="1" applyProtection="1">
      <alignment horizontal="left" vertical="center" wrapText="1"/>
    </xf>
    <xf numFmtId="0" fontId="19" fillId="6" borderId="27" xfId="0" applyFont="1" applyFill="1" applyBorder="1" applyAlignment="1" applyProtection="1">
      <alignment horizontal="center"/>
    </xf>
    <xf numFmtId="0" fontId="19" fillId="6" borderId="28" xfId="0" applyFont="1" applyFill="1" applyBorder="1" applyAlignment="1" applyProtection="1">
      <alignment horizontal="center"/>
    </xf>
    <xf numFmtId="0" fontId="3" fillId="6" borderId="23"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3" fillId="19" borderId="19" xfId="0" applyFont="1" applyFill="1" applyBorder="1" applyAlignment="1" applyProtection="1">
      <alignment horizontal="center" vertical="center" wrapText="1"/>
    </xf>
    <xf numFmtId="0" fontId="3" fillId="9" borderId="20" xfId="0" applyFont="1" applyFill="1" applyBorder="1" applyAlignment="1" applyProtection="1">
      <alignment horizontal="left" vertical="center" wrapText="1"/>
    </xf>
    <xf numFmtId="0" fontId="3" fillId="9" borderId="22" xfId="0" applyFont="1" applyFill="1" applyBorder="1" applyAlignment="1" applyProtection="1">
      <alignment horizontal="left" vertical="center" wrapText="1"/>
    </xf>
    <xf numFmtId="0" fontId="27" fillId="0" borderId="50" xfId="0" applyFont="1" applyBorder="1" applyAlignment="1" applyProtection="1">
      <alignment horizontal="center" vertical="center" wrapText="1"/>
      <protection locked="0"/>
    </xf>
    <xf numFmtId="0" fontId="27" fillId="0" borderId="83"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0" borderId="55" xfId="0" applyFont="1" applyBorder="1" applyAlignment="1" applyProtection="1">
      <alignment horizontal="center" vertical="center" wrapText="1"/>
      <protection locked="0"/>
    </xf>
    <xf numFmtId="0" fontId="27" fillId="0" borderId="56" xfId="0" applyFont="1" applyBorder="1" applyAlignment="1" applyProtection="1">
      <alignment horizontal="center" vertical="center" wrapText="1"/>
      <protection locked="0"/>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164" fontId="5" fillId="18" borderId="1" xfId="1" applyNumberFormat="1" applyFont="1" applyFill="1" applyBorder="1" applyAlignment="1" applyProtection="1">
      <alignment horizontal="center" vertical="center" wrapText="1"/>
      <protection hidden="1"/>
    </xf>
    <xf numFmtId="0" fontId="5" fillId="18" borderId="1" xfId="0"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wrapText="1"/>
      <protection hidden="1"/>
    </xf>
    <xf numFmtId="0" fontId="5" fillId="18" borderId="5" xfId="0" applyFont="1" applyFill="1" applyBorder="1" applyAlignment="1" applyProtection="1">
      <alignment horizontal="center" vertical="center" wrapText="1"/>
      <protection hidden="1"/>
    </xf>
    <xf numFmtId="0" fontId="5" fillId="0" borderId="80" xfId="0" applyFont="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hidden="1"/>
    </xf>
    <xf numFmtId="9" fontId="5" fillId="18" borderId="1" xfId="0" applyNumberFormat="1" applyFont="1" applyFill="1" applyBorder="1" applyAlignment="1" applyProtection="1">
      <alignment horizontal="center" vertical="center" wrapText="1"/>
      <protection hidden="1"/>
    </xf>
    <xf numFmtId="0" fontId="24" fillId="0" borderId="55"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0" fontId="5" fillId="30" borderId="76" xfId="0" applyFont="1" applyFill="1" applyBorder="1" applyAlignment="1">
      <alignment horizontal="center" vertical="center" wrapText="1"/>
    </xf>
    <xf numFmtId="0" fontId="31" fillId="0" borderId="78" xfId="0" applyFont="1" applyBorder="1"/>
    <xf numFmtId="0" fontId="31" fillId="0" borderId="79" xfId="0" applyFont="1" applyBorder="1"/>
    <xf numFmtId="0" fontId="5" fillId="30" borderId="76" xfId="0" applyFont="1" applyFill="1" applyBorder="1" applyAlignment="1">
      <alignment vertical="center" wrapText="1"/>
    </xf>
    <xf numFmtId="9" fontId="27" fillId="18" borderId="1" xfId="0" applyNumberFormat="1" applyFont="1" applyFill="1" applyBorder="1" applyAlignment="1" applyProtection="1">
      <alignment horizontal="center" vertical="center" textRotation="90"/>
      <protection hidden="1"/>
    </xf>
    <xf numFmtId="9" fontId="27" fillId="18" borderId="1" xfId="0" applyNumberFormat="1" applyFont="1" applyFill="1" applyBorder="1" applyAlignment="1" applyProtection="1">
      <alignment horizontal="center" vertical="center" wrapText="1"/>
      <protection hidden="1"/>
    </xf>
    <xf numFmtId="0" fontId="27" fillId="18" borderId="1" xfId="0" applyFont="1" applyFill="1" applyBorder="1" applyAlignment="1" applyProtection="1">
      <alignment horizontal="center" vertical="center" textRotation="90"/>
      <protection hidden="1"/>
    </xf>
    <xf numFmtId="0" fontId="24" fillId="0" borderId="76" xfId="0" applyFont="1" applyBorder="1" applyAlignment="1">
      <alignment horizontal="center" vertical="center"/>
    </xf>
    <xf numFmtId="0" fontId="5" fillId="28" borderId="76" xfId="0" applyFont="1" applyFill="1" applyBorder="1" applyAlignment="1">
      <alignment horizontal="center" vertical="center" wrapText="1"/>
    </xf>
    <xf numFmtId="0" fontId="5" fillId="29" borderId="76" xfId="0" applyFont="1" applyFill="1" applyBorder="1" applyAlignment="1">
      <alignment horizontal="center" vertical="center" wrapText="1"/>
    </xf>
    <xf numFmtId="3" fontId="5" fillId="30" borderId="76" xfId="0" applyNumberFormat="1" applyFont="1" applyFill="1" applyBorder="1" applyAlignment="1">
      <alignment horizontal="center" vertical="center" wrapText="1"/>
    </xf>
    <xf numFmtId="0" fontId="5" fillId="0" borderId="76" xfId="0" applyFont="1" applyBorder="1" applyAlignment="1">
      <alignment vertical="center" wrapText="1"/>
    </xf>
    <xf numFmtId="0" fontId="5" fillId="31" borderId="76" xfId="0" applyFont="1" applyFill="1" applyBorder="1" applyAlignment="1">
      <alignment vertical="center" wrapText="1"/>
    </xf>
    <xf numFmtId="0" fontId="34" fillId="0" borderId="55"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27" fillId="0" borderId="55"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18" borderId="55" xfId="0" applyFont="1" applyFill="1" applyBorder="1" applyAlignment="1" applyProtection="1">
      <alignment horizontal="center" vertical="center" wrapText="1"/>
      <protection hidden="1"/>
    </xf>
    <xf numFmtId="0" fontId="27" fillId="18" borderId="5" xfId="0" applyFont="1" applyFill="1" applyBorder="1" applyAlignment="1" applyProtection="1">
      <alignment horizontal="center" vertical="center" wrapText="1"/>
      <protection hidden="1"/>
    </xf>
    <xf numFmtId="0" fontId="27" fillId="6" borderId="55" xfId="0" applyFont="1" applyFill="1" applyBorder="1" applyAlignment="1" applyProtection="1">
      <alignment horizontal="center" vertical="center" wrapText="1"/>
      <protection hidden="1"/>
    </xf>
    <xf numFmtId="0" fontId="27" fillId="6" borderId="5" xfId="0" applyFont="1" applyFill="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32" fillId="0" borderId="1" xfId="0" applyFont="1" applyBorder="1" applyAlignment="1" applyProtection="1">
      <alignment horizontal="center" vertical="center"/>
      <protection locked="0"/>
    </xf>
    <xf numFmtId="0" fontId="27" fillId="6" borderId="56" xfId="0" applyFont="1" applyFill="1" applyBorder="1" applyAlignment="1" applyProtection="1">
      <alignment horizontal="center" vertical="center" wrapText="1"/>
      <protection hidden="1"/>
    </xf>
    <xf numFmtId="0" fontId="27" fillId="18" borderId="55" xfId="0" applyFont="1" applyFill="1" applyBorder="1" applyAlignment="1" applyProtection="1">
      <alignment horizontal="center" vertical="center" textRotation="90"/>
      <protection hidden="1"/>
    </xf>
    <xf numFmtId="0" fontId="27" fillId="18" borderId="5" xfId="0" applyFont="1" applyFill="1" applyBorder="1" applyAlignment="1" applyProtection="1">
      <alignment horizontal="center" vertical="center" textRotation="90"/>
      <protection hidden="1"/>
    </xf>
    <xf numFmtId="0" fontId="32" fillId="0" borderId="55"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27" fillId="22" borderId="55" xfId="0" applyFont="1" applyFill="1" applyBorder="1" applyAlignment="1" applyProtection="1">
      <alignment horizontal="center" vertical="center" wrapText="1"/>
      <protection locked="0"/>
    </xf>
    <xf numFmtId="0" fontId="27" fillId="22" borderId="5" xfId="0" applyFont="1" applyFill="1" applyBorder="1" applyAlignment="1" applyProtection="1">
      <alignment horizontal="center" vertical="center" wrapText="1"/>
      <protection locked="0"/>
    </xf>
    <xf numFmtId="9" fontId="27" fillId="18" borderId="55" xfId="0" applyNumberFormat="1" applyFont="1" applyFill="1" applyBorder="1" applyAlignment="1" applyProtection="1">
      <alignment horizontal="center" vertical="center" wrapText="1"/>
      <protection hidden="1"/>
    </xf>
    <xf numFmtId="9" fontId="27" fillId="18" borderId="5" xfId="0" applyNumberFormat="1" applyFont="1" applyFill="1" applyBorder="1" applyAlignment="1" applyProtection="1">
      <alignment horizontal="center" vertical="center" wrapText="1"/>
      <protection hidden="1"/>
    </xf>
    <xf numFmtId="9" fontId="27" fillId="18" borderId="55" xfId="0" applyNumberFormat="1" applyFont="1" applyFill="1" applyBorder="1" applyAlignment="1" applyProtection="1">
      <alignment horizontal="center" vertical="center" textRotation="90"/>
      <protection hidden="1"/>
    </xf>
    <xf numFmtId="9" fontId="27" fillId="18" borderId="5" xfId="0" applyNumberFormat="1" applyFont="1" applyFill="1" applyBorder="1" applyAlignment="1" applyProtection="1">
      <alignment horizontal="center" vertical="center" textRotation="90"/>
      <protection hidden="1"/>
    </xf>
    <xf numFmtId="0" fontId="5" fillId="27" borderId="1" xfId="0" applyFont="1" applyFill="1" applyBorder="1" applyAlignment="1">
      <alignment horizontal="center" vertical="center" wrapText="1"/>
    </xf>
    <xf numFmtId="0" fontId="6" fillId="0" borderId="8"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73"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33" fillId="0" borderId="8"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73" xfId="0" applyFont="1" applyBorder="1" applyAlignment="1" applyProtection="1">
      <alignment horizontal="center" vertical="center" wrapText="1"/>
    </xf>
    <xf numFmtId="0" fontId="27" fillId="0" borderId="72" xfId="0" applyFont="1" applyBorder="1" applyAlignment="1" applyProtection="1">
      <alignment horizontal="center" vertical="center" wrapText="1"/>
    </xf>
    <xf numFmtId="0" fontId="32" fillId="17" borderId="74" xfId="0" applyFont="1" applyFill="1" applyBorder="1" applyAlignment="1" applyProtection="1">
      <alignment horizontal="center" vertical="center" wrapText="1"/>
    </xf>
    <xf numFmtId="0" fontId="32" fillId="17" borderId="75" xfId="0" applyFont="1" applyFill="1" applyBorder="1" applyAlignment="1" applyProtection="1">
      <alignment horizontal="center" vertical="center" wrapText="1"/>
    </xf>
    <xf numFmtId="0" fontId="32" fillId="17" borderId="60" xfId="0" applyFont="1" applyFill="1" applyBorder="1" applyAlignment="1" applyProtection="1">
      <alignment horizontal="center" vertical="center" wrapText="1"/>
    </xf>
    <xf numFmtId="0" fontId="33" fillId="20" borderId="1" xfId="0" applyFont="1" applyFill="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27" fillId="0" borderId="1" xfId="0" applyFont="1" applyFill="1" applyBorder="1" applyAlignment="1" applyProtection="1">
      <alignment horizontal="center" vertical="center" wrapText="1"/>
      <protection locked="0"/>
    </xf>
    <xf numFmtId="0" fontId="27" fillId="18" borderId="1" xfId="0" applyFont="1" applyFill="1" applyBorder="1" applyAlignment="1" applyProtection="1">
      <alignment horizontal="center" vertical="center" wrapText="1"/>
      <protection hidden="1"/>
    </xf>
    <xf numFmtId="0" fontId="27" fillId="22" borderId="1" xfId="0" applyFont="1" applyFill="1" applyBorder="1" applyAlignment="1" applyProtection="1">
      <alignment horizontal="center" vertical="center" wrapText="1"/>
      <protection locked="0"/>
    </xf>
    <xf numFmtId="0" fontId="24" fillId="0" borderId="1" xfId="0" applyFont="1" applyBorder="1" applyAlignment="1">
      <alignment horizontal="center" vertical="center"/>
    </xf>
    <xf numFmtId="0" fontId="27" fillId="6" borderId="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5" fillId="24"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25" borderId="55" xfId="0" applyFont="1" applyFill="1" applyBorder="1" applyAlignment="1">
      <alignment horizontal="center" vertical="center" wrapText="1"/>
    </xf>
    <xf numFmtId="0" fontId="5" fillId="25" borderId="56" xfId="0" applyFont="1" applyFill="1" applyBorder="1" applyAlignment="1">
      <alignment horizontal="center" vertical="center" wrapText="1"/>
    </xf>
    <xf numFmtId="0" fontId="5" fillId="25" borderId="5" xfId="0" applyFont="1" applyFill="1" applyBorder="1" applyAlignment="1">
      <alignment horizontal="center" vertical="center" wrapText="1"/>
    </xf>
    <xf numFmtId="0" fontId="5" fillId="26" borderId="55" xfId="0" applyFont="1" applyFill="1" applyBorder="1" applyAlignment="1">
      <alignment horizontal="center" vertical="center" wrapText="1"/>
    </xf>
    <xf numFmtId="0" fontId="5" fillId="26" borderId="56"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 xfId="0" applyBorder="1" applyAlignment="1">
      <alignment horizontal="center" vertical="center" wrapText="1"/>
    </xf>
    <xf numFmtId="0" fontId="32" fillId="17" borderId="23" xfId="0" applyFont="1" applyFill="1" applyBorder="1" applyAlignment="1" applyProtection="1">
      <alignment horizontal="center" vertical="center" wrapText="1"/>
    </xf>
    <xf numFmtId="0" fontId="32" fillId="17" borderId="47" xfId="0" applyFont="1" applyFill="1" applyBorder="1" applyAlignment="1" applyProtection="1">
      <alignment horizontal="center" vertical="center" wrapText="1"/>
    </xf>
    <xf numFmtId="0" fontId="32" fillId="17" borderId="24" xfId="0" applyFont="1" applyFill="1" applyBorder="1" applyAlignment="1" applyProtection="1">
      <alignment horizontal="center" vertical="center" wrapText="1"/>
    </xf>
    <xf numFmtId="0" fontId="32" fillId="17" borderId="55" xfId="0" applyFont="1" applyFill="1" applyBorder="1" applyAlignment="1" applyProtection="1">
      <alignment horizontal="center" vertical="center" wrapText="1"/>
    </xf>
    <xf numFmtId="0" fontId="32" fillId="21" borderId="24" xfId="0" applyFont="1" applyFill="1" applyBorder="1" applyAlignment="1" applyProtection="1">
      <alignment horizontal="center" vertical="center" wrapText="1"/>
    </xf>
    <xf numFmtId="0" fontId="32" fillId="21" borderId="55" xfId="0" applyFont="1" applyFill="1" applyBorder="1" applyAlignment="1" applyProtection="1">
      <alignment horizontal="center" vertical="center" wrapText="1"/>
    </xf>
    <xf numFmtId="0" fontId="32" fillId="18" borderId="24" xfId="0" applyFont="1" applyFill="1" applyBorder="1" applyAlignment="1" applyProtection="1">
      <alignment horizontal="center" vertical="center" wrapText="1"/>
    </xf>
    <xf numFmtId="0" fontId="32" fillId="18" borderId="55" xfId="0" applyFont="1" applyFill="1" applyBorder="1" applyAlignment="1" applyProtection="1">
      <alignment horizontal="center" vertical="center" wrapText="1"/>
    </xf>
    <xf numFmtId="0" fontId="32" fillId="17" borderId="25" xfId="0" applyFont="1" applyFill="1" applyBorder="1" applyAlignment="1" applyProtection="1">
      <alignment horizontal="center" vertical="center" textRotation="90" wrapText="1"/>
    </xf>
    <xf numFmtId="0" fontId="32" fillId="17" borderId="48" xfId="0" applyFont="1" applyFill="1" applyBorder="1" applyAlignment="1" applyProtection="1">
      <alignment horizontal="center" vertical="center" textRotation="90" wrapText="1"/>
    </xf>
    <xf numFmtId="0" fontId="32" fillId="17" borderId="23" xfId="0" applyFont="1" applyFill="1" applyBorder="1" applyAlignment="1" applyProtection="1">
      <alignment horizontal="center" vertical="center" textRotation="90" wrapText="1"/>
    </xf>
    <xf numFmtId="0" fontId="32" fillId="17" borderId="47" xfId="0" applyFont="1" applyFill="1" applyBorder="1" applyAlignment="1" applyProtection="1">
      <alignment horizontal="center" vertical="center" textRotation="90" wrapText="1"/>
    </xf>
    <xf numFmtId="0" fontId="38" fillId="17" borderId="24" xfId="0" applyFont="1" applyFill="1" applyBorder="1" applyAlignment="1" applyProtection="1">
      <alignment horizontal="center" vertical="center" wrapText="1"/>
    </xf>
    <xf numFmtId="0" fontId="32" fillId="17" borderId="25" xfId="0" applyFont="1" applyFill="1" applyBorder="1" applyAlignment="1" applyProtection="1">
      <alignment horizontal="center" vertical="center" wrapText="1"/>
    </xf>
    <xf numFmtId="0" fontId="32" fillId="17" borderId="48" xfId="0" applyFont="1" applyFill="1" applyBorder="1" applyAlignment="1" applyProtection="1">
      <alignment horizontal="center" vertical="center" wrapText="1"/>
    </xf>
    <xf numFmtId="0" fontId="32" fillId="18" borderId="24" xfId="0" applyFont="1" applyFill="1" applyBorder="1" applyAlignment="1" applyProtection="1">
      <alignment horizontal="center" vertical="center" textRotation="90" wrapText="1"/>
    </xf>
    <xf numFmtId="0" fontId="32" fillId="18" borderId="55" xfId="0" applyFont="1" applyFill="1" applyBorder="1" applyAlignment="1" applyProtection="1">
      <alignment horizontal="center" vertical="center" textRotation="90" wrapText="1"/>
    </xf>
    <xf numFmtId="0" fontId="27" fillId="6" borderId="1" xfId="0" applyFont="1" applyFill="1" applyBorder="1" applyAlignment="1" applyProtection="1">
      <alignment horizontal="left" vertical="center" wrapText="1"/>
      <protection hidden="1"/>
    </xf>
    <xf numFmtId="0" fontId="34" fillId="20" borderId="29" xfId="0" applyFont="1" applyFill="1" applyBorder="1" applyAlignment="1" applyProtection="1">
      <alignment horizontal="center" vertical="center"/>
    </xf>
    <xf numFmtId="0" fontId="34" fillId="20" borderId="30" xfId="0" applyFont="1" applyFill="1" applyBorder="1" applyAlignment="1" applyProtection="1">
      <alignment horizontal="center" vertical="center"/>
    </xf>
    <xf numFmtId="0" fontId="34" fillId="20" borderId="31" xfId="0" applyFont="1" applyFill="1" applyBorder="1" applyAlignment="1" applyProtection="1">
      <alignment horizontal="center" vertical="center"/>
    </xf>
    <xf numFmtId="0" fontId="34" fillId="20" borderId="67" xfId="0" applyFont="1" applyFill="1" applyBorder="1" applyAlignment="1" applyProtection="1">
      <alignment horizontal="center" vertical="center"/>
    </xf>
    <xf numFmtId="0" fontId="34" fillId="20" borderId="26" xfId="0" applyFont="1" applyFill="1" applyBorder="1" applyAlignment="1" applyProtection="1">
      <alignment horizontal="center" vertical="center"/>
    </xf>
    <xf numFmtId="0" fontId="34" fillId="20" borderId="27" xfId="0" applyFont="1" applyFill="1" applyBorder="1" applyAlignment="1" applyProtection="1">
      <alignment horizontal="center" vertical="center"/>
    </xf>
    <xf numFmtId="0" fontId="34" fillId="20" borderId="28" xfId="0" applyFont="1" applyFill="1" applyBorder="1" applyAlignment="1" applyProtection="1">
      <alignment horizontal="center" vertical="center"/>
    </xf>
    <xf numFmtId="0" fontId="32" fillId="17" borderId="61" xfId="0" applyFont="1" applyFill="1" applyBorder="1" applyAlignment="1" applyProtection="1">
      <alignment horizontal="center" vertical="center" wrapText="1"/>
    </xf>
    <xf numFmtId="0" fontId="32" fillId="17" borderId="56" xfId="0" applyFont="1" applyFill="1" applyBorder="1" applyAlignment="1" applyProtection="1">
      <alignment horizontal="center" vertical="center" wrapText="1"/>
    </xf>
    <xf numFmtId="0" fontId="38" fillId="17" borderId="25" xfId="0" applyFont="1" applyFill="1" applyBorder="1" applyAlignment="1" applyProtection="1">
      <alignment horizontal="center" vertical="center" wrapText="1"/>
    </xf>
    <xf numFmtId="0" fontId="32" fillId="18" borderId="23" xfId="0" applyFont="1" applyFill="1" applyBorder="1" applyAlignment="1" applyProtection="1">
      <alignment horizontal="center" vertical="center" textRotation="90" wrapText="1"/>
    </xf>
    <xf numFmtId="0" fontId="32" fillId="18" borderId="47" xfId="0" applyFont="1" applyFill="1" applyBorder="1" applyAlignment="1" applyProtection="1">
      <alignment horizontal="center" vertical="center" textRotation="90" wrapText="1"/>
    </xf>
    <xf numFmtId="0" fontId="32" fillId="17" borderId="24" xfId="0" applyFont="1" applyFill="1" applyBorder="1" applyAlignment="1" applyProtection="1">
      <alignment horizontal="center" vertical="center" textRotation="90" wrapText="1"/>
    </xf>
    <xf numFmtId="0" fontId="32" fillId="17" borderId="55" xfId="0" applyFont="1" applyFill="1" applyBorder="1" applyAlignment="1" applyProtection="1">
      <alignment horizontal="center" vertical="center" textRotation="90" wrapText="1"/>
    </xf>
    <xf numFmtId="0" fontId="32" fillId="23" borderId="70" xfId="0" applyFont="1" applyFill="1" applyBorder="1" applyAlignment="1" applyProtection="1">
      <alignment horizontal="center" vertical="center" wrapText="1"/>
    </xf>
    <xf numFmtId="0" fontId="32" fillId="23" borderId="71" xfId="0" applyFont="1" applyFill="1" applyBorder="1" applyAlignment="1" applyProtection="1">
      <alignment horizontal="center" vertical="center" wrapText="1"/>
    </xf>
    <xf numFmtId="0" fontId="32" fillId="21" borderId="68" xfId="0" applyFont="1" applyFill="1" applyBorder="1" applyAlignment="1" applyProtection="1">
      <alignment horizontal="center" vertical="center" textRotation="90" wrapText="1"/>
    </xf>
    <xf numFmtId="0" fontId="32" fillId="21" borderId="58" xfId="0" applyFont="1" applyFill="1" applyBorder="1" applyAlignment="1" applyProtection="1">
      <alignment horizontal="center" vertical="center" textRotation="90" wrapText="1"/>
    </xf>
    <xf numFmtId="0" fontId="32" fillId="17" borderId="51" xfId="0" applyFont="1" applyFill="1" applyBorder="1" applyAlignment="1" applyProtection="1">
      <alignment horizontal="center" vertical="center" wrapText="1"/>
    </xf>
    <xf numFmtId="0" fontId="32" fillId="17" borderId="64" xfId="0" applyFont="1" applyFill="1" applyBorder="1" applyAlignment="1" applyProtection="1">
      <alignment horizontal="center" vertical="center" wrapText="1"/>
    </xf>
    <xf numFmtId="0" fontId="6" fillId="0" borderId="5" xfId="0" applyFont="1" applyBorder="1" applyAlignment="1">
      <alignment horizontal="center" vertical="center" wrapText="1"/>
    </xf>
    <xf numFmtId="0" fontId="5" fillId="6" borderId="1" xfId="0" applyFont="1" applyFill="1" applyBorder="1" applyAlignment="1">
      <alignment horizontal="center" vertical="center" wrapText="1"/>
    </xf>
    <xf numFmtId="0" fontId="22" fillId="0" borderId="55" xfId="0" applyFont="1" applyBorder="1" applyAlignment="1">
      <alignment horizontal="center" vertical="center"/>
    </xf>
    <xf numFmtId="0" fontId="22" fillId="0" borderId="5" xfId="0" applyFont="1" applyBorder="1" applyAlignment="1">
      <alignment horizontal="center" vertical="center"/>
    </xf>
    <xf numFmtId="165" fontId="5" fillId="0" borderId="55"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27" fillId="0" borderId="55" xfId="0" applyFont="1" applyBorder="1" applyAlignment="1">
      <alignment horizontal="center" vertical="center" wrapText="1"/>
    </xf>
    <xf numFmtId="0" fontId="27" fillId="0" borderId="5" xfId="0" applyFont="1" applyBorder="1" applyAlignment="1">
      <alignment horizontal="center" vertical="center" wrapText="1"/>
    </xf>
    <xf numFmtId="0" fontId="5" fillId="24" borderId="55" xfId="0" applyFont="1" applyFill="1" applyBorder="1" applyAlignment="1">
      <alignment horizontal="center" vertical="center" wrapText="1"/>
    </xf>
    <xf numFmtId="0" fontId="5" fillId="24" borderId="5" xfId="0" applyFont="1" applyFill="1" applyBorder="1" applyAlignment="1">
      <alignment horizontal="center" vertical="center" wrapText="1"/>
    </xf>
    <xf numFmtId="9" fontId="5" fillId="24" borderId="55" xfId="0" applyNumberFormat="1" applyFont="1" applyFill="1" applyBorder="1" applyAlignment="1">
      <alignment horizontal="center" vertical="center" wrapText="1"/>
    </xf>
    <xf numFmtId="9" fontId="5" fillId="24" borderId="5" xfId="0" applyNumberFormat="1" applyFont="1" applyFill="1" applyBorder="1" applyAlignment="1">
      <alignment horizontal="center" vertical="center" wrapText="1"/>
    </xf>
    <xf numFmtId="0" fontId="5" fillId="24" borderId="55" xfId="0" applyFont="1" applyFill="1" applyBorder="1" applyAlignment="1">
      <alignment horizontal="center" vertical="center"/>
    </xf>
    <xf numFmtId="0" fontId="5" fillId="24" borderId="5" xfId="0" applyFont="1" applyFill="1" applyBorder="1" applyAlignment="1">
      <alignment horizontal="center" vertical="center"/>
    </xf>
    <xf numFmtId="164" fontId="5" fillId="24" borderId="55" xfId="0" applyNumberFormat="1" applyFont="1" applyFill="1" applyBorder="1" applyAlignment="1">
      <alignment horizontal="center" vertical="center" wrapText="1"/>
    </xf>
    <xf numFmtId="164" fontId="5" fillId="24" borderId="5" xfId="0" applyNumberFormat="1" applyFont="1" applyFill="1" applyBorder="1" applyAlignment="1">
      <alignment horizontal="center" vertical="center" wrapText="1"/>
    </xf>
    <xf numFmtId="0" fontId="21" fillId="0" borderId="38" xfId="0" applyFont="1" applyBorder="1" applyAlignment="1" applyProtection="1">
      <alignment horizontal="left" vertical="top" wrapText="1"/>
      <protection locked="0"/>
    </xf>
    <xf numFmtId="0" fontId="21" fillId="0" borderId="40" xfId="0" applyFont="1" applyBorder="1" applyAlignment="1" applyProtection="1">
      <alignment horizontal="left" vertical="top" wrapText="1"/>
      <protection locked="0"/>
    </xf>
    <xf numFmtId="0" fontId="21" fillId="0" borderId="38"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3" fillId="20" borderId="38" xfId="0" applyFont="1" applyFill="1" applyBorder="1" applyAlignment="1" applyProtection="1">
      <alignment horizontal="center" vertical="center"/>
      <protection locked="0"/>
    </xf>
    <xf numFmtId="0" fontId="23" fillId="20" borderId="39" xfId="0" applyFont="1" applyFill="1" applyBorder="1" applyAlignment="1" applyProtection="1">
      <alignment horizontal="center" vertical="center"/>
      <protection locked="0"/>
    </xf>
    <xf numFmtId="0" fontId="21" fillId="0" borderId="40" xfId="0" applyFont="1" applyBorder="1" applyAlignment="1" applyProtection="1">
      <alignment horizontal="left" vertical="top"/>
      <protection locked="0"/>
    </xf>
    <xf numFmtId="0" fontId="21" fillId="0" borderId="39" xfId="0" applyFont="1" applyBorder="1" applyAlignment="1" applyProtection="1">
      <alignment horizontal="left" vertical="top" wrapText="1"/>
      <protection locked="0"/>
    </xf>
    <xf numFmtId="0" fontId="21" fillId="0" borderId="39" xfId="0" applyFont="1" applyBorder="1" applyAlignment="1" applyProtection="1">
      <alignment horizontal="left" vertical="center"/>
      <protection locked="0"/>
    </xf>
    <xf numFmtId="0" fontId="21" fillId="0" borderId="39" xfId="0" applyFont="1" applyBorder="1" applyAlignment="1" applyProtection="1">
      <alignment horizontal="left" vertical="top"/>
      <protection locked="0"/>
    </xf>
    <xf numFmtId="0" fontId="23" fillId="20" borderId="40" xfId="0"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5" fillId="8" borderId="1" xfId="0" applyFont="1" applyFill="1" applyBorder="1" applyAlignment="1" applyProtection="1">
      <alignment horizontal="center" vertical="center" textRotation="90"/>
      <protection hidden="1"/>
    </xf>
    <xf numFmtId="0" fontId="5"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protection locked="0"/>
    </xf>
    <xf numFmtId="0" fontId="21" fillId="0" borderId="38"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23" fillId="2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18" borderId="24" xfId="0" applyFont="1" applyFill="1" applyBorder="1" applyAlignment="1" applyProtection="1">
      <alignment horizontal="center" vertical="center"/>
      <protection hidden="1"/>
    </xf>
    <xf numFmtId="9" fontId="5" fillId="18" borderId="24" xfId="0" applyNumberFormat="1" applyFont="1" applyFill="1" applyBorder="1" applyAlignment="1" applyProtection="1">
      <alignment horizontal="center" vertical="center" wrapText="1"/>
      <protection hidden="1"/>
    </xf>
    <xf numFmtId="9" fontId="5" fillId="18" borderId="24" xfId="0" applyNumberFormat="1" applyFont="1" applyFill="1" applyBorder="1" applyAlignment="1" applyProtection="1">
      <alignment horizontal="center" vertical="center"/>
      <protection hidden="1"/>
    </xf>
    <xf numFmtId="9" fontId="5" fillId="18" borderId="1" xfId="0" applyNumberFormat="1" applyFont="1" applyFill="1" applyBorder="1" applyAlignment="1" applyProtection="1">
      <alignment horizontal="center" vertical="center"/>
      <protection hidden="1"/>
    </xf>
    <xf numFmtId="0" fontId="5" fillId="0" borderId="5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18" borderId="55" xfId="0" applyFont="1" applyFill="1" applyBorder="1" applyAlignment="1" applyProtection="1">
      <alignment horizontal="center" vertical="center"/>
      <protection hidden="1"/>
    </xf>
    <xf numFmtId="9" fontId="5" fillId="18" borderId="55" xfId="0" applyNumberFormat="1" applyFont="1" applyFill="1" applyBorder="1" applyAlignment="1" applyProtection="1">
      <alignment horizontal="center" vertical="center" wrapText="1"/>
      <protection hidden="1"/>
    </xf>
    <xf numFmtId="0" fontId="5" fillId="18" borderId="25" xfId="0" applyFont="1" applyFill="1" applyBorder="1" applyAlignment="1" applyProtection="1">
      <alignment horizontal="center" vertical="center"/>
      <protection hidden="1"/>
    </xf>
    <xf numFmtId="0" fontId="5" fillId="18" borderId="18" xfId="0" applyFont="1" applyFill="1" applyBorder="1" applyAlignment="1" applyProtection="1">
      <alignment horizontal="center" vertical="center"/>
      <protection hidden="1"/>
    </xf>
    <xf numFmtId="0" fontId="5" fillId="0" borderId="64"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5" fillId="18" borderId="24"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locked="0"/>
    </xf>
    <xf numFmtId="0" fontId="5" fillId="0" borderId="56" xfId="0" applyFont="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9" fontId="5" fillId="18" borderId="55" xfId="0" applyNumberFormat="1" applyFont="1" applyFill="1" applyBorder="1" applyAlignment="1" applyProtection="1">
      <alignment horizontal="center" vertical="center"/>
      <protection hidden="1"/>
    </xf>
    <xf numFmtId="0" fontId="5" fillId="18" borderId="48" xfId="0" applyFont="1" applyFill="1" applyBorder="1" applyAlignment="1" applyProtection="1">
      <alignment horizontal="center" vertical="center"/>
      <protection hidden="1"/>
    </xf>
    <xf numFmtId="0" fontId="5" fillId="0" borderId="66" xfId="0" applyFont="1" applyBorder="1" applyAlignment="1" applyProtection="1">
      <alignment horizontal="center" vertical="center" wrapText="1"/>
      <protection locked="0"/>
    </xf>
    <xf numFmtId="0" fontId="24" fillId="0" borderId="68" xfId="0" applyFont="1" applyBorder="1" applyAlignment="1" applyProtection="1">
      <alignment horizontal="center" vertical="center"/>
      <protection locked="0"/>
    </xf>
    <xf numFmtId="0" fontId="24" fillId="0" borderId="69" xfId="0" applyFont="1" applyBorder="1" applyAlignment="1" applyProtection="1">
      <alignment horizontal="center" vertical="center"/>
      <protection locked="0"/>
    </xf>
    <xf numFmtId="0" fontId="22" fillId="17" borderId="25" xfId="0" applyFont="1" applyFill="1" applyBorder="1" applyAlignment="1" applyProtection="1">
      <alignment horizontal="center" vertical="center" textRotation="90" wrapText="1"/>
    </xf>
    <xf numFmtId="0" fontId="22" fillId="17" borderId="48" xfId="0" applyFont="1" applyFill="1" applyBorder="1" applyAlignment="1" applyProtection="1">
      <alignment horizontal="center" vertical="center" textRotation="90" wrapText="1"/>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wrapText="1"/>
    </xf>
    <xf numFmtId="0" fontId="20" fillId="0" borderId="38"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25" fillId="20" borderId="29" xfId="0" applyFont="1" applyFill="1" applyBorder="1" applyAlignment="1" applyProtection="1">
      <alignment horizontal="center" vertical="center"/>
    </xf>
    <xf numFmtId="0" fontId="25" fillId="20" borderId="30" xfId="0" applyFont="1" applyFill="1" applyBorder="1" applyAlignment="1" applyProtection="1">
      <alignment horizontal="center" vertical="center"/>
    </xf>
    <xf numFmtId="0" fontId="25" fillId="20" borderId="31" xfId="0" applyFont="1" applyFill="1" applyBorder="1" applyAlignment="1" applyProtection="1">
      <alignment horizontal="center" vertical="center"/>
    </xf>
    <xf numFmtId="0" fontId="25" fillId="20" borderId="26" xfId="0" applyFont="1" applyFill="1" applyBorder="1" applyAlignment="1" applyProtection="1">
      <alignment horizontal="center" vertical="center"/>
    </xf>
    <xf numFmtId="0" fontId="25" fillId="20" borderId="27" xfId="0" applyFont="1" applyFill="1" applyBorder="1" applyAlignment="1" applyProtection="1">
      <alignment horizontal="center" vertical="center"/>
    </xf>
    <xf numFmtId="0" fontId="25" fillId="20" borderId="28" xfId="0" applyFont="1" applyFill="1" applyBorder="1" applyAlignment="1" applyProtection="1">
      <alignment horizontal="center" vertical="center"/>
    </xf>
    <xf numFmtId="0" fontId="25" fillId="20" borderId="49" xfId="0" applyFont="1" applyFill="1" applyBorder="1" applyAlignment="1" applyProtection="1">
      <alignment horizontal="center" vertical="center"/>
    </xf>
    <xf numFmtId="0" fontId="22" fillId="17" borderId="23" xfId="0" applyFont="1" applyFill="1" applyBorder="1" applyAlignment="1" applyProtection="1">
      <alignment horizontal="center" vertical="center" wrapText="1"/>
    </xf>
    <xf numFmtId="0" fontId="22" fillId="17" borderId="47" xfId="0" applyFont="1" applyFill="1" applyBorder="1" applyAlignment="1" applyProtection="1">
      <alignment horizontal="center" vertical="center" wrapText="1"/>
    </xf>
    <xf numFmtId="0" fontId="22" fillId="17" borderId="24" xfId="0" applyFont="1" applyFill="1" applyBorder="1" applyAlignment="1" applyProtection="1">
      <alignment horizontal="center" vertical="center" wrapText="1"/>
    </xf>
    <xf numFmtId="0" fontId="22" fillId="17" borderId="55" xfId="0" applyFont="1" applyFill="1" applyBorder="1" applyAlignment="1" applyProtection="1">
      <alignment horizontal="center" vertical="center" wrapText="1"/>
    </xf>
    <xf numFmtId="0" fontId="22" fillId="18" borderId="24" xfId="0" applyFont="1" applyFill="1" applyBorder="1" applyAlignment="1" applyProtection="1">
      <alignment horizontal="center" vertical="center" textRotation="90" wrapText="1"/>
    </xf>
    <xf numFmtId="0" fontId="22" fillId="18" borderId="55" xfId="0" applyFont="1" applyFill="1" applyBorder="1" applyAlignment="1" applyProtection="1">
      <alignment horizontal="center" vertical="center" textRotation="90" wrapText="1"/>
    </xf>
    <xf numFmtId="0" fontId="22" fillId="18" borderId="25" xfId="0" applyFont="1" applyFill="1" applyBorder="1" applyAlignment="1" applyProtection="1">
      <alignment horizontal="center" vertical="center" textRotation="90" wrapText="1"/>
    </xf>
    <xf numFmtId="0" fontId="22" fillId="18" borderId="48" xfId="0" applyFont="1" applyFill="1" applyBorder="1" applyAlignment="1" applyProtection="1">
      <alignment horizontal="center" vertical="center" textRotation="90" wrapText="1"/>
    </xf>
    <xf numFmtId="0" fontId="22" fillId="17" borderId="23" xfId="0" applyFont="1" applyFill="1" applyBorder="1" applyAlignment="1" applyProtection="1">
      <alignment horizontal="center" vertical="center" textRotation="90" wrapText="1"/>
    </xf>
    <xf numFmtId="0" fontId="22" fillId="17" borderId="47" xfId="0" applyFont="1" applyFill="1" applyBorder="1" applyAlignment="1" applyProtection="1">
      <alignment horizontal="center" vertical="center" textRotation="90" wrapText="1"/>
    </xf>
    <xf numFmtId="0" fontId="22" fillId="18" borderId="24" xfId="0" applyFont="1" applyFill="1" applyBorder="1" applyAlignment="1" applyProtection="1">
      <alignment horizontal="center" vertical="center" wrapText="1"/>
    </xf>
    <xf numFmtId="0" fontId="22" fillId="18" borderId="55" xfId="0" applyFont="1" applyFill="1" applyBorder="1" applyAlignment="1" applyProtection="1">
      <alignment horizontal="center" vertical="center" wrapText="1"/>
    </xf>
    <xf numFmtId="0" fontId="22" fillId="17" borderId="61" xfId="0" applyFont="1" applyFill="1" applyBorder="1" applyAlignment="1" applyProtection="1">
      <alignment horizontal="center" vertical="center" wrapText="1"/>
    </xf>
    <xf numFmtId="0" fontId="22" fillId="17" borderId="56" xfId="0" applyFont="1" applyFill="1" applyBorder="1" applyAlignment="1" applyProtection="1">
      <alignment horizontal="center" vertical="center" wrapText="1"/>
    </xf>
    <xf numFmtId="0" fontId="22" fillId="17" borderId="10" xfId="0" applyFont="1" applyFill="1" applyBorder="1" applyAlignment="1" applyProtection="1">
      <alignment horizontal="center" vertical="center" wrapText="1"/>
    </xf>
    <xf numFmtId="0" fontId="22" fillId="17" borderId="12" xfId="0" applyFont="1" applyFill="1" applyBorder="1" applyAlignment="1" applyProtection="1">
      <alignment horizontal="center" vertical="center" wrapText="1"/>
    </xf>
    <xf numFmtId="0" fontId="22" fillId="17" borderId="25" xfId="0" applyFont="1" applyFill="1" applyBorder="1" applyAlignment="1" applyProtection="1">
      <alignment horizontal="center" vertical="center" wrapText="1"/>
    </xf>
    <xf numFmtId="0" fontId="22" fillId="17" borderId="48" xfId="0" applyFont="1" applyFill="1" applyBorder="1" applyAlignment="1" applyProtection="1">
      <alignment horizontal="center" vertical="center" wrapText="1"/>
    </xf>
    <xf numFmtId="0" fontId="22" fillId="18" borderId="59" xfId="0" applyFont="1" applyFill="1" applyBorder="1" applyAlignment="1" applyProtection="1">
      <alignment horizontal="center" vertical="center" textRotation="90" wrapText="1"/>
    </xf>
    <xf numFmtId="0" fontId="22" fillId="18" borderId="50" xfId="0" applyFont="1" applyFill="1" applyBorder="1" applyAlignment="1" applyProtection="1">
      <alignment horizontal="center" vertical="center" textRotation="90" wrapText="1"/>
    </xf>
    <xf numFmtId="0" fontId="15" fillId="6" borderId="0" xfId="0" applyFont="1" applyFill="1" applyBorder="1" applyAlignment="1">
      <alignment horizontal="justify" vertical="center" wrapText="1"/>
    </xf>
    <xf numFmtId="0" fontId="3" fillId="15" borderId="23"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25" xfId="0" applyFont="1" applyFill="1" applyBorder="1" applyAlignment="1">
      <alignment horizontal="center" vertical="center"/>
    </xf>
    <xf numFmtId="0" fontId="4" fillId="2" borderId="1" xfId="2" applyBorder="1" applyAlignment="1">
      <alignment horizontal="center"/>
    </xf>
    <xf numFmtId="0" fontId="3" fillId="15" borderId="8" xfId="0" applyFont="1" applyFill="1" applyBorder="1" applyAlignment="1">
      <alignment horizontal="center" vertical="center"/>
    </xf>
    <xf numFmtId="0" fontId="3" fillId="15" borderId="9" xfId="0" applyFont="1" applyFill="1" applyBorder="1" applyAlignment="1">
      <alignment horizontal="center" vertical="center"/>
    </xf>
    <xf numFmtId="0" fontId="3" fillId="15" borderId="10" xfId="0" applyFont="1" applyFill="1" applyBorder="1" applyAlignment="1">
      <alignment horizontal="center" vertical="center"/>
    </xf>
    <xf numFmtId="0" fontId="7" fillId="12" borderId="34" xfId="0" applyFont="1" applyFill="1" applyBorder="1" applyAlignment="1">
      <alignment horizontal="center" vertical="center" wrapText="1" readingOrder="1"/>
    </xf>
    <xf numFmtId="0" fontId="7" fillId="12" borderId="35" xfId="0" applyFont="1" applyFill="1" applyBorder="1" applyAlignment="1">
      <alignment horizontal="center" vertical="center" wrapText="1" readingOrder="1"/>
    </xf>
    <xf numFmtId="0" fontId="10" fillId="16" borderId="26" xfId="0" applyFont="1" applyFill="1" applyBorder="1" applyAlignment="1">
      <alignment horizontal="center" vertical="center" wrapText="1" readingOrder="1"/>
    </xf>
    <xf numFmtId="0" fontId="10" fillId="16" borderId="27" xfId="0" applyFont="1" applyFill="1" applyBorder="1" applyAlignment="1">
      <alignment horizontal="center" vertical="center" wrapText="1" readingOrder="1"/>
    </xf>
    <xf numFmtId="0" fontId="10" fillId="16" borderId="28" xfId="0" applyFont="1" applyFill="1" applyBorder="1" applyAlignment="1">
      <alignment horizontal="center" vertical="center" wrapText="1" readingOrder="1"/>
    </xf>
    <xf numFmtId="0" fontId="11" fillId="16" borderId="29" xfId="0" applyFont="1" applyFill="1" applyBorder="1" applyAlignment="1">
      <alignment horizontal="center" vertical="center" wrapText="1" readingOrder="1"/>
    </xf>
    <xf numFmtId="0" fontId="11" fillId="16" borderId="30"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19"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6" borderId="20"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41"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cellXfs>
  <cellStyles count="3">
    <cellStyle name="Énfasis1" xfId="2" builtinId="29"/>
    <cellStyle name="Normal" xfId="0" builtinId="0"/>
    <cellStyle name="Porcentaje" xfId="1" builtinId="5"/>
  </cellStyles>
  <dxfs count="328">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11"/>
        <color theme="1"/>
        <name val="Calibri"/>
        <scheme val="minor"/>
      </font>
      <border diagonalUp="0" diagonalDown="0" outline="0">
        <left style="thin">
          <color theme="4"/>
        </left>
        <right style="thin">
          <color theme="4"/>
        </right>
        <top style="thin">
          <color theme="4"/>
        </top>
        <bottom/>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theme="4"/>
        </right>
        <top style="thin">
          <color theme="4"/>
        </top>
        <bottom/>
        <vertical/>
        <horizontal/>
      </border>
    </dxf>
    <dxf>
      <border outline="0">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5"/>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551295</xdr:colOff>
      <xdr:row>0</xdr:row>
      <xdr:rowOff>63500</xdr:rowOff>
    </xdr:from>
    <xdr:to>
      <xdr:col>1</xdr:col>
      <xdr:colOff>585932</xdr:colOff>
      <xdr:row>2</xdr:row>
      <xdr:rowOff>222438</xdr:rowOff>
    </xdr:to>
    <xdr:pic>
      <xdr:nvPicPr>
        <xdr:cNvPr id="2" name="Imagen 1">
          <a:extLst>
            <a:ext uri="{FF2B5EF4-FFF2-40B4-BE49-F238E27FC236}">
              <a16:creationId xmlns:a16="http://schemas.microsoft.com/office/drawing/2014/main" id="{A7E630E1-3107-4FFC-9F4C-55BD5216EEDA}"/>
            </a:ext>
          </a:extLst>
        </xdr:cNvPr>
        <xdr:cNvPicPr>
          <a:picLocks noChangeAspect="1"/>
        </xdr:cNvPicPr>
      </xdr:nvPicPr>
      <xdr:blipFill>
        <a:blip xmlns:r="http://schemas.openxmlformats.org/officeDocument/2006/relationships" r:embed="rId1"/>
        <a:stretch>
          <a:fillRect/>
        </a:stretch>
      </xdr:blipFill>
      <xdr:spPr>
        <a:xfrm>
          <a:off x="551295" y="63500"/>
          <a:ext cx="680220" cy="6775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SCRD%202022/Riesgos/2022-02-03-%20Riesgos%20Proceso%20de%20Promocion%20DPJ%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SCRD%202022/Riesgos/2022-02-04%20Riesgos%20Proceso%20de%20Promocion%20DLB%20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nna/Downloads/2022220007051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Mapa de Riesgos de Gestión"/>
      <sheetName val="Mapa de Riesgos Corrupción"/>
      <sheetName val="datos"/>
    </sheetNames>
    <sheetDataSet>
      <sheetData sheetId="0"/>
      <sheetData sheetId="1"/>
      <sheetData sheetId="2"/>
      <sheetData sheetId="3">
        <row r="2">
          <cell r="AC2" t="str">
            <v>Probabilidad Valor</v>
          </cell>
        </row>
        <row r="3">
          <cell r="AC3">
            <v>0.2</v>
          </cell>
          <cell r="AE3" t="str">
            <v>Muy Baja</v>
          </cell>
          <cell r="AP3" t="str">
            <v>Preventivo</v>
          </cell>
          <cell r="AQ3" t="str">
            <v>Va hacia las causas del riesgo, aseguran el resultado final esperado.</v>
          </cell>
          <cell r="AR3">
            <v>0.25</v>
          </cell>
        </row>
        <row r="4">
          <cell r="AC4">
            <v>0.4</v>
          </cell>
          <cell r="AE4" t="str">
            <v>Baja</v>
          </cell>
          <cell r="AP4" t="str">
            <v>Detectivo</v>
          </cell>
          <cell r="AQ4" t="str">
            <v>Detecta que algo ocurre y devuelve el proceso a los controles preventivos.
Se pueden generar reprocesos.</v>
          </cell>
          <cell r="AR4">
            <v>0.15</v>
          </cell>
        </row>
        <row r="5">
          <cell r="AC5">
            <v>0.6</v>
          </cell>
          <cell r="AE5" t="str">
            <v>Media</v>
          </cell>
          <cell r="AP5" t="str">
            <v>Correctivo</v>
          </cell>
          <cell r="AQ5" t="str">
            <v>Dado que permiten reducir el impacto de la materialización del riesgo, tienen un costo en su implementación.</v>
          </cell>
          <cell r="AR5">
            <v>0.1</v>
          </cell>
        </row>
        <row r="6">
          <cell r="AC6">
            <v>0.8</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1">
          <cell r="AC11" t="str">
            <v>Leve</v>
          </cell>
          <cell r="AD11">
            <v>0.2</v>
          </cell>
        </row>
        <row r="12">
          <cell r="AC12" t="str">
            <v>Menor</v>
          </cell>
          <cell r="AD12">
            <v>0.4</v>
          </cell>
        </row>
        <row r="13">
          <cell r="AC13" t="str">
            <v>Moderado</v>
          </cell>
          <cell r="AD13">
            <v>0.6</v>
          </cell>
        </row>
        <row r="14">
          <cell r="AC14" t="str">
            <v>Mayor</v>
          </cell>
          <cell r="AD14">
            <v>0.8</v>
          </cell>
        </row>
        <row r="15">
          <cell r="AC15" t="str">
            <v>Catastrófico</v>
          </cell>
          <cell r="AD15">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Mapa de Riesgos de Gestión"/>
      <sheetName val="Mapa de Riesgos Corrupción"/>
      <sheetName val="datos"/>
    </sheetNames>
    <sheetDataSet>
      <sheetData sheetId="0"/>
      <sheetData sheetId="1"/>
      <sheetData sheetId="2"/>
      <sheetData sheetId="3">
        <row r="3">
          <cell r="AC3">
            <v>0.2</v>
          </cell>
          <cell r="AE3" t="str">
            <v>Muy Baja</v>
          </cell>
          <cell r="AP3" t="str">
            <v>Preventivo</v>
          </cell>
          <cell r="AQ3" t="str">
            <v>Va hacia las causas del riesgo, aseguran el resultado final esperado.</v>
          </cell>
          <cell r="AR3">
            <v>0.25</v>
          </cell>
        </row>
        <row r="4">
          <cell r="AC4">
            <v>0.4</v>
          </cell>
          <cell r="AE4" t="str">
            <v>Baja</v>
          </cell>
          <cell r="AP4" t="str">
            <v>Detectivo</v>
          </cell>
          <cell r="AQ4" t="str">
            <v>Detecta que algo ocurre y devuelve el proceso a los controles preventivos.
Se pueden generar reprocesos.</v>
          </cell>
          <cell r="AR4">
            <v>0.15</v>
          </cell>
        </row>
        <row r="5">
          <cell r="AC5">
            <v>0.6</v>
          </cell>
          <cell r="AE5" t="str">
            <v>Media</v>
          </cell>
          <cell r="AP5" t="str">
            <v>Correctivo</v>
          </cell>
          <cell r="AQ5" t="str">
            <v>Dado que permiten reducir el impacto de la materialización del riesgo, tienen un costo en su implementación.</v>
          </cell>
          <cell r="AR5">
            <v>0.1</v>
          </cell>
        </row>
        <row r="6">
          <cell r="AC6">
            <v>0.8</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1">
          <cell r="AC11" t="str">
            <v>Leve</v>
          </cell>
          <cell r="AD11">
            <v>0.2</v>
          </cell>
        </row>
        <row r="12">
          <cell r="AC12" t="str">
            <v>Menor</v>
          </cell>
          <cell r="AD12">
            <v>0.4</v>
          </cell>
        </row>
        <row r="13">
          <cell r="AC13" t="str">
            <v>Moderado</v>
          </cell>
          <cell r="AD13">
            <v>0.6</v>
          </cell>
        </row>
        <row r="14">
          <cell r="AC14" t="str">
            <v>Mayor</v>
          </cell>
          <cell r="AD14">
            <v>0.8</v>
          </cell>
        </row>
        <row r="15">
          <cell r="AC15" t="str">
            <v>Catastrófico</v>
          </cell>
          <cell r="AD15">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Mapa de Riesgos de Gestión"/>
      <sheetName val="Previo"/>
      <sheetName val="Mapa de Riesgos Corrupción"/>
      <sheetName val="datos"/>
    </sheetNames>
    <sheetDataSet>
      <sheetData sheetId="0" refreshError="1"/>
      <sheetData sheetId="1" refreshError="1"/>
      <sheetData sheetId="2" refreshError="1"/>
      <sheetData sheetId="3" refreshError="1"/>
      <sheetData sheetId="4">
        <row r="2">
          <cell r="AC2" t="str">
            <v>Probabilidad Valor</v>
          </cell>
          <cell r="AD2" t="str">
            <v>Frecuencia</v>
          </cell>
          <cell r="AE2" t="str">
            <v>Probalidad</v>
          </cell>
        </row>
        <row r="3">
          <cell r="AC3">
            <v>0.2</v>
          </cell>
          <cell r="AD3">
            <v>5</v>
          </cell>
          <cell r="AE3" t="str">
            <v>Muy Baja</v>
          </cell>
          <cell r="AP3" t="str">
            <v>Preventivo</v>
          </cell>
          <cell r="AQ3" t="str">
            <v>Va hacia las causas del riesgo, aseguran el resultado final esperado.</v>
          </cell>
          <cell r="AR3">
            <v>0.25</v>
          </cell>
        </row>
        <row r="4">
          <cell r="AC4">
            <v>0.4</v>
          </cell>
          <cell r="AD4">
            <v>25</v>
          </cell>
          <cell r="AE4" t="str">
            <v>Baja</v>
          </cell>
          <cell r="AP4" t="str">
            <v>Detectivo</v>
          </cell>
          <cell r="AQ4" t="str">
            <v>Detecta que algo ocurre y devuelve el proceso a los controles preventivos.
Se pueden generar reprocesos.</v>
          </cell>
          <cell r="AR4">
            <v>0.15</v>
          </cell>
        </row>
        <row r="5">
          <cell r="AC5">
            <v>0.6</v>
          </cell>
          <cell r="AD5">
            <v>150</v>
          </cell>
          <cell r="AE5" t="str">
            <v>Media</v>
          </cell>
          <cell r="AP5" t="str">
            <v>Correctivo</v>
          </cell>
          <cell r="AQ5" t="str">
            <v>Dado que permiten reducir el impacto de la materialización del riesgo, tienen un costo en su implementación.</v>
          </cell>
          <cell r="AR5">
            <v>0.1</v>
          </cell>
        </row>
        <row r="6">
          <cell r="AC6">
            <v>0.8</v>
          </cell>
          <cell r="AD6">
            <v>300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D7">
            <v>300</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0">
          <cell r="AB10" t="str">
            <v>Afectación Económica (o presupuestal)</v>
          </cell>
          <cell r="AD10" t="str">
            <v>Probabilidad</v>
          </cell>
        </row>
        <row r="11">
          <cell r="AB11" t="str">
            <v xml:space="preserve">    Afectación menor a 10 SMLMV</v>
          </cell>
          <cell r="AC11" t="str">
            <v>Leve</v>
          </cell>
          <cell r="AD11">
            <v>0.2</v>
          </cell>
        </row>
        <row r="12">
          <cell r="AB12" t="str">
            <v xml:space="preserve">    Entre 10 y 50 SMLMV</v>
          </cell>
          <cell r="AC12" t="str">
            <v>Menor</v>
          </cell>
          <cell r="AD12">
            <v>0.4</v>
          </cell>
        </row>
        <row r="13">
          <cell r="AB13" t="str">
            <v xml:space="preserve">    Entre 50 y 100 SMLMV</v>
          </cell>
          <cell r="AC13" t="str">
            <v>Moderado</v>
          </cell>
          <cell r="AD13">
            <v>0.6</v>
          </cell>
        </row>
        <row r="14">
          <cell r="AB14" t="str">
            <v xml:space="preserve">    Entre 100 y 500 SMLMV</v>
          </cell>
          <cell r="AC14" t="str">
            <v>Mayor</v>
          </cell>
          <cell r="AD14">
            <v>0.8</v>
          </cell>
        </row>
        <row r="15">
          <cell r="AB15" t="str">
            <v xml:space="preserve">    Mayor a 500 SMLMV</v>
          </cell>
          <cell r="AC15" t="str">
            <v>Catastrófico</v>
          </cell>
          <cell r="AD15">
            <v>1</v>
          </cell>
        </row>
        <row r="16">
          <cell r="AB16" t="str">
            <v>Pérdida Reputacional</v>
          </cell>
        </row>
        <row r="17">
          <cell r="AB17" t="str">
            <v xml:space="preserve">    Afecta la imagen de alguna área de la organización</v>
          </cell>
          <cell r="AC17" t="str">
            <v>Leve</v>
          </cell>
          <cell r="AD17">
            <v>0.2</v>
          </cell>
        </row>
        <row r="18">
          <cell r="AB18" t="str">
            <v xml:space="preserve">    Afecta la imagen de la entidad internamente, de conocimiento general, nivel interno, de junta directiva y accionistas y/o de proveedores</v>
          </cell>
          <cell r="AC18" t="str">
            <v>Menor</v>
          </cell>
          <cell r="AD18">
            <v>0.4</v>
          </cell>
        </row>
        <row r="19">
          <cell r="AB19" t="str">
            <v xml:space="preserve">    Afecta la imagen de la entidad con algunos usuarios de relevancia frente al logro de los objetivos</v>
          </cell>
          <cell r="AC19" t="str">
            <v>Moderado</v>
          </cell>
          <cell r="AD19">
            <v>0.6</v>
          </cell>
        </row>
        <row r="20">
          <cell r="AB20" t="str">
            <v xml:space="preserve">    Afecta la imagen de la entidad con efecto publicitario sostenido a nivel de sector administrativo, nivel departamental o municipal</v>
          </cell>
          <cell r="AC20" t="str">
            <v>Mayor</v>
          </cell>
          <cell r="AD20">
            <v>0.8</v>
          </cell>
        </row>
        <row r="21">
          <cell r="AB21" t="str">
            <v xml:space="preserve">    Afecta la imagen de la entidad a nivel nacional, con efecto publicitarios sostenible a nivel país</v>
          </cell>
          <cell r="AC21" t="str">
            <v>Catastrófico</v>
          </cell>
          <cell r="AD21">
            <v>1</v>
          </cell>
        </row>
      </sheetData>
    </sheetDataSet>
  </externalBook>
</externalLink>
</file>

<file path=xl/tables/table1.xml><?xml version="1.0" encoding="utf-8"?>
<table xmlns="http://schemas.openxmlformats.org/spreadsheetml/2006/main" id="1" name="objetivos_estrategicos" displayName="objetivos_estrategicos" ref="A1:A12" totalsRowShown="0" headerRowDxfId="16" dataDxfId="15" tableBorderDxfId="14">
  <tableColumns count="1">
    <tableColumn id="1" name="objetivos_estrategicos" dataDxfId="13"/>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totalsRowShown="0" headerRowDxfId="12" dataDxfId="11" tableBorderDxfId="10">
  <tableColumns count="1">
    <tableColumn id="1" name="Procesos" dataDxfId="9"/>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totalsRowShown="0" headerRowDxfId="8">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totalsRowShown="0" headerRowDxfId="7" dataDxfId="6" tableBorderDxfId="5">
  <sortState ref="E2:E12">
    <sortCondition ref="E2"/>
  </sortState>
  <tableColumns count="4">
    <tableColumn id="3" name="Objetivo Procesos" dataDxfId="4"/>
    <tableColumn id="4" name="Factor de Riesgo" dataDxfId="3"/>
    <tableColumn id="1" name="Clasificación del Riesgo" dataDxfId="2"/>
    <tableColumn id="2" name="Criterios de Impacto" dataDxfId="1"/>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totalsRowShown="0">
  <tableColumns count="1">
    <tableColumn id="1" name="Tipo de control"/>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totalsRowShown="0" headerRowDxfId="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80" zoomScaleNormal="80" workbookViewId="0">
      <pane ySplit="1" topLeftCell="A2" activePane="bottomLeft" state="frozen"/>
      <selection pane="bottomLeft" activeCell="C48" sqref="C48"/>
    </sheetView>
  </sheetViews>
  <sheetFormatPr baseColWidth="10" defaultRowHeight="15" x14ac:dyDescent="0.25"/>
  <cols>
    <col min="1" max="1" width="12.5703125" style="156" customWidth="1"/>
    <col min="2" max="2" width="25.85546875" style="156" customWidth="1"/>
    <col min="3" max="3" width="143.140625" style="156" customWidth="1"/>
    <col min="4" max="4" width="11.42578125" style="156"/>
    <col min="5" max="5" width="11.42578125" style="156" customWidth="1"/>
    <col min="6" max="16384" width="11.42578125" style="156"/>
  </cols>
  <sheetData>
    <row r="1" spans="1:9" ht="27" thickBot="1" x14ac:dyDescent="0.45">
      <c r="A1" s="294" t="s">
        <v>276</v>
      </c>
      <c r="B1" s="294"/>
      <c r="C1" s="295"/>
      <c r="D1" s="155"/>
      <c r="E1" s="155"/>
      <c r="F1" s="155"/>
      <c r="G1" s="155"/>
      <c r="H1" s="155"/>
      <c r="I1" s="155"/>
    </row>
    <row r="2" spans="1:9" ht="27" thickBot="1" x14ac:dyDescent="0.45">
      <c r="A2" s="284" t="s">
        <v>92</v>
      </c>
      <c r="B2" s="284"/>
      <c r="C2" s="285"/>
      <c r="D2" s="155"/>
      <c r="E2" s="155"/>
      <c r="F2" s="155"/>
      <c r="G2" s="155"/>
      <c r="H2" s="155"/>
      <c r="I2" s="155"/>
    </row>
    <row r="3" spans="1:9" ht="24.75" customHeight="1" x14ac:dyDescent="0.25">
      <c r="A3" s="290" t="s">
        <v>99</v>
      </c>
      <c r="B3" s="291"/>
      <c r="C3" s="157" t="s">
        <v>97</v>
      </c>
      <c r="D3" s="155"/>
      <c r="E3" s="155"/>
      <c r="F3" s="155"/>
      <c r="G3" s="155"/>
      <c r="H3" s="155"/>
      <c r="I3" s="155"/>
    </row>
    <row r="4" spans="1:9" ht="20.25" customHeight="1" x14ac:dyDescent="0.25">
      <c r="A4" s="290" t="s">
        <v>100</v>
      </c>
      <c r="B4" s="291"/>
      <c r="C4" s="158" t="s">
        <v>112</v>
      </c>
      <c r="D4" s="155"/>
      <c r="E4" s="155"/>
      <c r="F4" s="155"/>
      <c r="G4" s="155"/>
      <c r="H4" s="155"/>
      <c r="I4" s="155"/>
    </row>
    <row r="5" spans="1:9" ht="23.25" customHeight="1" x14ac:dyDescent="0.25">
      <c r="A5" s="290" t="s">
        <v>101</v>
      </c>
      <c r="B5" s="291"/>
      <c r="C5" s="158" t="s">
        <v>111</v>
      </c>
      <c r="D5" s="155"/>
      <c r="E5" s="155"/>
      <c r="F5" s="155"/>
      <c r="G5" s="155"/>
      <c r="H5" s="155"/>
      <c r="I5" s="155"/>
    </row>
    <row r="6" spans="1:9" ht="22.5" customHeight="1" x14ac:dyDescent="0.25">
      <c r="A6" s="290" t="s">
        <v>102</v>
      </c>
      <c r="B6" s="291"/>
      <c r="C6" s="158" t="s">
        <v>160</v>
      </c>
      <c r="D6" s="155"/>
      <c r="E6" s="155"/>
      <c r="F6" s="155"/>
      <c r="G6" s="155"/>
      <c r="H6" s="155"/>
      <c r="I6" s="155"/>
    </row>
    <row r="7" spans="1:9" ht="52.5" customHeight="1" x14ac:dyDescent="0.25">
      <c r="A7" s="290" t="s">
        <v>269</v>
      </c>
      <c r="B7" s="291"/>
      <c r="C7" s="158" t="s">
        <v>270</v>
      </c>
      <c r="D7" s="155"/>
      <c r="E7" s="155"/>
      <c r="F7" s="155"/>
      <c r="G7" s="155"/>
      <c r="H7" s="155"/>
      <c r="I7" s="155"/>
    </row>
    <row r="8" spans="1:9" ht="92.25" customHeight="1" x14ac:dyDescent="0.25">
      <c r="A8" s="290" t="s">
        <v>214</v>
      </c>
      <c r="B8" s="291"/>
      <c r="C8" s="158" t="s">
        <v>216</v>
      </c>
      <c r="D8" s="155"/>
      <c r="E8" s="155"/>
      <c r="F8" s="155"/>
      <c r="G8" s="155"/>
      <c r="H8" s="155"/>
      <c r="I8" s="155"/>
    </row>
    <row r="9" spans="1:9" ht="36" customHeight="1" x14ac:dyDescent="0.25">
      <c r="A9" s="290" t="s">
        <v>215</v>
      </c>
      <c r="B9" s="291"/>
      <c r="C9" s="158" t="s">
        <v>98</v>
      </c>
      <c r="D9" s="155"/>
      <c r="E9" s="155"/>
      <c r="F9" s="155"/>
      <c r="G9" s="155"/>
      <c r="H9" s="155"/>
      <c r="I9" s="155"/>
    </row>
    <row r="10" spans="1:9" ht="38.25" customHeight="1" x14ac:dyDescent="0.25">
      <c r="A10" s="290" t="s">
        <v>231</v>
      </c>
      <c r="B10" s="291"/>
      <c r="C10" s="158" t="s">
        <v>229</v>
      </c>
      <c r="D10" s="155"/>
      <c r="E10" s="155"/>
      <c r="F10" s="155"/>
      <c r="G10" s="155"/>
      <c r="H10" s="155"/>
      <c r="I10" s="155"/>
    </row>
    <row r="11" spans="1:9" ht="80.25" customHeight="1" x14ac:dyDescent="0.25">
      <c r="A11" s="290" t="s">
        <v>194</v>
      </c>
      <c r="B11" s="291"/>
      <c r="C11" s="158" t="s">
        <v>152</v>
      </c>
      <c r="D11" s="155"/>
      <c r="E11" s="155"/>
      <c r="F11" s="155"/>
      <c r="G11" s="155"/>
      <c r="H11" s="155"/>
      <c r="I11" s="155"/>
    </row>
    <row r="12" spans="1:9" ht="29.25" customHeight="1" thickBot="1" x14ac:dyDescent="0.3">
      <c r="A12" s="292" t="s">
        <v>230</v>
      </c>
      <c r="B12" s="293"/>
      <c r="C12" s="161" t="s">
        <v>145</v>
      </c>
      <c r="D12" s="155"/>
      <c r="E12" s="155"/>
      <c r="F12" s="155"/>
      <c r="G12" s="155"/>
      <c r="H12" s="155"/>
      <c r="I12" s="155"/>
    </row>
    <row r="13" spans="1:9" ht="207.75" customHeight="1" thickBot="1" x14ac:dyDescent="0.3">
      <c r="A13" s="292" t="s">
        <v>195</v>
      </c>
      <c r="B13" s="293"/>
      <c r="C13" s="162" t="s">
        <v>233</v>
      </c>
      <c r="D13" s="155"/>
      <c r="E13" s="155"/>
      <c r="F13" s="155"/>
      <c r="G13" s="155"/>
      <c r="H13" s="155"/>
      <c r="I13" s="155"/>
    </row>
    <row r="14" spans="1:9" ht="28.5" customHeight="1" thickBot="1" x14ac:dyDescent="0.45">
      <c r="A14" s="284" t="s">
        <v>93</v>
      </c>
      <c r="B14" s="284"/>
      <c r="C14" s="285"/>
      <c r="D14" s="155"/>
      <c r="E14" s="155"/>
      <c r="F14" s="155"/>
      <c r="G14" s="155"/>
      <c r="H14" s="155"/>
      <c r="I14" s="155"/>
    </row>
    <row r="15" spans="1:9" ht="34.5" customHeight="1" x14ac:dyDescent="0.25">
      <c r="A15" s="296" t="s">
        <v>113</v>
      </c>
      <c r="B15" s="297"/>
      <c r="C15" s="157" t="s">
        <v>117</v>
      </c>
      <c r="D15" s="155"/>
      <c r="E15" s="155"/>
      <c r="F15" s="155"/>
      <c r="G15" s="155"/>
      <c r="H15" s="155"/>
      <c r="I15" s="155"/>
    </row>
    <row r="16" spans="1:9" ht="37.5" customHeight="1" x14ac:dyDescent="0.25">
      <c r="A16" s="290" t="s">
        <v>114</v>
      </c>
      <c r="B16" s="291"/>
      <c r="C16" s="158" t="s">
        <v>153</v>
      </c>
      <c r="D16" s="155"/>
      <c r="E16" s="155"/>
      <c r="F16" s="155"/>
      <c r="G16" s="155"/>
      <c r="H16" s="155"/>
      <c r="I16" s="155"/>
    </row>
    <row r="17" spans="1:9" ht="42" customHeight="1" x14ac:dyDescent="0.25">
      <c r="A17" s="290" t="s">
        <v>115</v>
      </c>
      <c r="B17" s="291"/>
      <c r="C17" s="158" t="s">
        <v>153</v>
      </c>
      <c r="D17" s="155"/>
      <c r="E17" s="155"/>
      <c r="F17" s="155"/>
      <c r="G17" s="155"/>
      <c r="H17" s="155"/>
      <c r="I17" s="155"/>
    </row>
    <row r="18" spans="1:9" ht="69.75" customHeight="1" x14ac:dyDescent="0.25">
      <c r="A18" s="290" t="s">
        <v>116</v>
      </c>
      <c r="B18" s="291"/>
      <c r="C18" s="158" t="s">
        <v>151</v>
      </c>
      <c r="D18" s="155"/>
      <c r="E18" s="155"/>
      <c r="F18" s="155"/>
      <c r="G18" s="155"/>
      <c r="H18" s="155"/>
      <c r="I18" s="155"/>
    </row>
    <row r="19" spans="1:9" ht="51.75" customHeight="1" x14ac:dyDescent="0.25">
      <c r="A19" s="288" t="s">
        <v>146</v>
      </c>
      <c r="B19" s="289"/>
      <c r="C19" s="158" t="s">
        <v>154</v>
      </c>
      <c r="D19" s="155"/>
      <c r="E19" s="155"/>
      <c r="F19" s="155"/>
      <c r="G19" s="155"/>
      <c r="H19" s="155"/>
      <c r="I19" s="155"/>
    </row>
    <row r="20" spans="1:9" ht="30.75" customHeight="1" x14ac:dyDescent="0.25">
      <c r="A20" s="288" t="s">
        <v>124</v>
      </c>
      <c r="B20" s="289"/>
      <c r="C20" s="158" t="s">
        <v>155</v>
      </c>
      <c r="D20" s="155"/>
      <c r="E20" s="155"/>
      <c r="F20" s="155"/>
      <c r="G20" s="155"/>
      <c r="H20" s="155"/>
      <c r="I20" s="155"/>
    </row>
    <row r="21" spans="1:9" ht="47.25" customHeight="1" thickBot="1" x14ac:dyDescent="0.3">
      <c r="A21" s="292" t="s">
        <v>125</v>
      </c>
      <c r="B21" s="293"/>
      <c r="C21" s="162" t="s">
        <v>156</v>
      </c>
      <c r="D21" s="155"/>
      <c r="E21" s="155"/>
      <c r="F21" s="155"/>
      <c r="G21" s="155"/>
      <c r="H21" s="155"/>
      <c r="I21" s="155"/>
    </row>
    <row r="22" spans="1:9" ht="27.75" customHeight="1" thickBot="1" x14ac:dyDescent="0.45">
      <c r="A22" s="284" t="s">
        <v>94</v>
      </c>
      <c r="B22" s="284"/>
      <c r="C22" s="285"/>
      <c r="D22" s="155"/>
      <c r="E22" s="155"/>
      <c r="F22" s="155"/>
      <c r="G22" s="155"/>
      <c r="H22" s="155"/>
      <c r="I22" s="155"/>
    </row>
    <row r="23" spans="1:9" ht="28.5" customHeight="1" x14ac:dyDescent="0.25">
      <c r="A23" s="296" t="s">
        <v>103</v>
      </c>
      <c r="B23" s="297"/>
      <c r="C23" s="157" t="s">
        <v>118</v>
      </c>
      <c r="D23" s="155"/>
      <c r="E23" s="155"/>
      <c r="F23" s="155"/>
      <c r="G23" s="155"/>
      <c r="H23" s="155"/>
      <c r="I23" s="155"/>
    </row>
    <row r="24" spans="1:9" ht="137.25" customHeight="1" x14ac:dyDescent="0.25">
      <c r="A24" s="286" t="s">
        <v>128</v>
      </c>
      <c r="B24" s="159" t="s">
        <v>212</v>
      </c>
      <c r="C24" s="158" t="s">
        <v>213</v>
      </c>
      <c r="D24" s="155"/>
      <c r="E24" s="155"/>
      <c r="F24" s="155"/>
      <c r="G24" s="155"/>
      <c r="H24" s="155"/>
      <c r="I24" s="155"/>
    </row>
    <row r="25" spans="1:9" x14ac:dyDescent="0.25">
      <c r="A25" s="287"/>
      <c r="B25" s="160" t="s">
        <v>207</v>
      </c>
      <c r="C25" s="158" t="s">
        <v>162</v>
      </c>
      <c r="D25" s="155"/>
      <c r="E25" s="155"/>
      <c r="F25" s="155"/>
      <c r="G25" s="155"/>
      <c r="H25" s="155"/>
      <c r="I25" s="155"/>
    </row>
    <row r="26" spans="1:9" ht="30.75" customHeight="1" x14ac:dyDescent="0.25">
      <c r="A26" s="287"/>
      <c r="B26" s="160" t="s">
        <v>208</v>
      </c>
      <c r="C26" s="158" t="s">
        <v>147</v>
      </c>
      <c r="D26" s="155"/>
      <c r="E26" s="155"/>
      <c r="F26" s="155"/>
      <c r="G26" s="155"/>
      <c r="H26" s="155"/>
      <c r="I26" s="155"/>
    </row>
    <row r="27" spans="1:9" ht="25.5" customHeight="1" x14ac:dyDescent="0.25">
      <c r="A27" s="287"/>
      <c r="B27" s="160" t="s">
        <v>209</v>
      </c>
      <c r="C27" s="158" t="s">
        <v>148</v>
      </c>
      <c r="D27" s="155"/>
      <c r="E27" s="155"/>
      <c r="F27" s="155"/>
      <c r="G27" s="155"/>
      <c r="H27" s="155"/>
      <c r="I27" s="155"/>
    </row>
    <row r="28" spans="1:9" ht="23.25" customHeight="1" x14ac:dyDescent="0.25">
      <c r="A28" s="287"/>
      <c r="B28" s="160" t="s">
        <v>210</v>
      </c>
      <c r="C28" s="158" t="s">
        <v>197</v>
      </c>
      <c r="D28" s="155"/>
      <c r="E28" s="155"/>
      <c r="F28" s="155"/>
      <c r="G28" s="155"/>
      <c r="H28" s="155"/>
      <c r="I28" s="155"/>
    </row>
    <row r="29" spans="1:9" ht="37.5" customHeight="1" x14ac:dyDescent="0.25">
      <c r="A29" s="287"/>
      <c r="B29" s="160" t="s">
        <v>211</v>
      </c>
      <c r="C29" s="158" t="s">
        <v>198</v>
      </c>
      <c r="D29" s="155"/>
      <c r="E29" s="155"/>
      <c r="F29" s="155"/>
      <c r="G29" s="155"/>
      <c r="H29" s="155"/>
      <c r="I29" s="155"/>
    </row>
    <row r="30" spans="1:9" ht="24" customHeight="1" x14ac:dyDescent="0.25">
      <c r="A30" s="287"/>
      <c r="B30" s="160" t="s">
        <v>137</v>
      </c>
      <c r="C30" s="158" t="s">
        <v>149</v>
      </c>
      <c r="D30" s="155"/>
      <c r="E30" s="155"/>
      <c r="F30" s="155"/>
      <c r="G30" s="155"/>
      <c r="H30" s="155"/>
      <c r="I30" s="155"/>
    </row>
    <row r="31" spans="1:9" ht="37.5" customHeight="1" x14ac:dyDescent="0.25">
      <c r="A31" s="287"/>
      <c r="B31" s="160" t="s">
        <v>138</v>
      </c>
      <c r="C31" s="158" t="s">
        <v>206</v>
      </c>
      <c r="D31" s="155"/>
      <c r="E31" s="155"/>
      <c r="F31" s="155"/>
      <c r="G31" s="155"/>
      <c r="H31" s="155"/>
      <c r="I31" s="155"/>
    </row>
    <row r="32" spans="1:9" ht="27" customHeight="1" x14ac:dyDescent="0.25">
      <c r="A32" s="290" t="s">
        <v>186</v>
      </c>
      <c r="B32" s="291"/>
      <c r="C32" s="158" t="s">
        <v>205</v>
      </c>
      <c r="D32" s="155"/>
      <c r="E32" s="155"/>
      <c r="F32" s="155"/>
      <c r="G32" s="155"/>
      <c r="H32" s="155"/>
      <c r="I32" s="155"/>
    </row>
    <row r="33" spans="1:9" ht="22.5" customHeight="1" x14ac:dyDescent="0.25">
      <c r="A33" s="290" t="s">
        <v>188</v>
      </c>
      <c r="B33" s="291"/>
      <c r="C33" s="158" t="s">
        <v>157</v>
      </c>
      <c r="D33" s="155"/>
      <c r="E33" s="155"/>
      <c r="F33" s="155"/>
      <c r="G33" s="155"/>
      <c r="H33" s="155"/>
      <c r="I33" s="155"/>
    </row>
    <row r="34" spans="1:9" ht="22.5" customHeight="1" x14ac:dyDescent="0.25">
      <c r="A34" s="298" t="s">
        <v>3</v>
      </c>
      <c r="B34" s="160" t="s">
        <v>192</v>
      </c>
      <c r="C34" s="163" t="s">
        <v>119</v>
      </c>
      <c r="D34" s="155"/>
      <c r="E34" s="155"/>
      <c r="F34" s="155"/>
      <c r="G34" s="155"/>
      <c r="H34" s="155"/>
      <c r="I34" s="155"/>
    </row>
    <row r="35" spans="1:9" ht="32.25" customHeight="1" x14ac:dyDescent="0.25">
      <c r="A35" s="298"/>
      <c r="B35" s="160" t="s">
        <v>193</v>
      </c>
      <c r="C35" s="163" t="s">
        <v>120</v>
      </c>
      <c r="D35" s="155"/>
      <c r="E35" s="155"/>
      <c r="F35" s="155"/>
      <c r="G35" s="155"/>
      <c r="H35" s="155"/>
      <c r="I35" s="155"/>
    </row>
    <row r="36" spans="1:9" ht="42.75" customHeight="1" thickBot="1" x14ac:dyDescent="0.3">
      <c r="A36" s="298"/>
      <c r="B36" s="160" t="s">
        <v>191</v>
      </c>
      <c r="C36" s="158" t="s">
        <v>158</v>
      </c>
      <c r="D36" s="155"/>
      <c r="E36" s="155"/>
      <c r="F36" s="155"/>
      <c r="G36" s="155"/>
      <c r="H36" s="155"/>
      <c r="I36" s="155"/>
    </row>
    <row r="37" spans="1:9" ht="32.25" customHeight="1" thickBot="1" x14ac:dyDescent="0.45">
      <c r="A37" s="284" t="s">
        <v>95</v>
      </c>
      <c r="B37" s="284"/>
      <c r="C37" s="285"/>
      <c r="D37" s="155"/>
      <c r="E37" s="155"/>
      <c r="F37" s="155"/>
      <c r="G37" s="155"/>
      <c r="H37" s="155"/>
      <c r="I37" s="155"/>
    </row>
    <row r="38" spans="1:9" ht="31.5" customHeight="1" x14ac:dyDescent="0.25">
      <c r="A38" s="296" t="s">
        <v>104</v>
      </c>
      <c r="B38" s="297"/>
      <c r="C38" s="157" t="s">
        <v>159</v>
      </c>
      <c r="D38" s="155"/>
      <c r="E38" s="155"/>
      <c r="F38" s="155"/>
      <c r="G38" s="155"/>
      <c r="H38" s="155"/>
      <c r="I38" s="155"/>
    </row>
    <row r="39" spans="1:9" ht="31.5" customHeight="1" x14ac:dyDescent="0.25">
      <c r="A39" s="290" t="s">
        <v>105</v>
      </c>
      <c r="B39" s="291"/>
      <c r="C39" s="158" t="s">
        <v>159</v>
      </c>
      <c r="D39" s="155"/>
      <c r="E39" s="155"/>
      <c r="F39" s="155"/>
      <c r="G39" s="155"/>
      <c r="H39" s="155"/>
      <c r="I39" s="155"/>
    </row>
    <row r="40" spans="1:9" ht="30" customHeight="1" x14ac:dyDescent="0.25">
      <c r="A40" s="290" t="s">
        <v>106</v>
      </c>
      <c r="B40" s="291"/>
      <c r="C40" s="158" t="s">
        <v>159</v>
      </c>
      <c r="D40" s="155"/>
      <c r="E40" s="155"/>
      <c r="F40" s="155"/>
      <c r="G40" s="155"/>
      <c r="H40" s="155"/>
      <c r="I40" s="155"/>
    </row>
    <row r="41" spans="1:9" ht="36" customHeight="1" x14ac:dyDescent="0.25">
      <c r="A41" s="290" t="s">
        <v>107</v>
      </c>
      <c r="B41" s="291"/>
      <c r="C41" s="158" t="s">
        <v>159</v>
      </c>
      <c r="D41" s="155"/>
      <c r="E41" s="155"/>
      <c r="F41" s="155"/>
      <c r="G41" s="155"/>
      <c r="H41" s="155"/>
      <c r="I41" s="155"/>
    </row>
    <row r="42" spans="1:9" ht="31.5" customHeight="1" x14ac:dyDescent="0.25">
      <c r="A42" s="290" t="s">
        <v>108</v>
      </c>
      <c r="B42" s="291"/>
      <c r="C42" s="158" t="s">
        <v>159</v>
      </c>
      <c r="D42" s="155"/>
      <c r="E42" s="155"/>
      <c r="F42" s="155"/>
      <c r="G42" s="155"/>
      <c r="H42" s="155"/>
      <c r="I42" s="155"/>
    </row>
    <row r="43" spans="1:9" ht="34.5" customHeight="1" thickBot="1" x14ac:dyDescent="0.3">
      <c r="A43" s="292" t="s">
        <v>109</v>
      </c>
      <c r="B43" s="293"/>
      <c r="C43" s="164" t="s">
        <v>150</v>
      </c>
      <c r="D43" s="155"/>
      <c r="E43" s="155"/>
      <c r="F43" s="155"/>
      <c r="G43" s="155"/>
      <c r="H43" s="155"/>
      <c r="I43" s="155"/>
    </row>
    <row r="44" spans="1:9" ht="24" customHeight="1" thickBot="1" x14ac:dyDescent="0.45">
      <c r="A44" s="284" t="s">
        <v>96</v>
      </c>
      <c r="B44" s="284"/>
      <c r="C44" s="285"/>
      <c r="D44" s="155"/>
      <c r="E44" s="155"/>
      <c r="F44" s="155"/>
      <c r="G44" s="155"/>
      <c r="H44" s="155"/>
      <c r="I44" s="155"/>
    </row>
    <row r="45" spans="1:9" ht="36.75" customHeight="1" x14ac:dyDescent="0.25">
      <c r="A45" s="296" t="s">
        <v>110</v>
      </c>
      <c r="B45" s="297"/>
      <c r="C45" s="190" t="s">
        <v>199</v>
      </c>
      <c r="D45" s="155"/>
      <c r="E45" s="155"/>
      <c r="F45" s="155"/>
      <c r="G45" s="155"/>
      <c r="H45" s="155"/>
      <c r="I45" s="155"/>
    </row>
    <row r="46" spans="1:9" ht="24" customHeight="1" x14ac:dyDescent="0.25">
      <c r="A46" s="290" t="s">
        <v>132</v>
      </c>
      <c r="B46" s="291"/>
      <c r="C46" s="165" t="s">
        <v>202</v>
      </c>
      <c r="D46" s="155"/>
      <c r="E46" s="155"/>
      <c r="F46" s="155"/>
      <c r="G46" s="155"/>
      <c r="H46" s="155"/>
      <c r="I46" s="155"/>
    </row>
    <row r="47" spans="1:9" ht="27" customHeight="1" x14ac:dyDescent="0.25">
      <c r="A47" s="290" t="s">
        <v>133</v>
      </c>
      <c r="B47" s="291"/>
      <c r="C47" s="165" t="s">
        <v>203</v>
      </c>
      <c r="D47" s="155"/>
      <c r="E47" s="155"/>
      <c r="F47" s="155"/>
      <c r="G47" s="155"/>
      <c r="H47" s="155"/>
      <c r="I47" s="155"/>
    </row>
    <row r="48" spans="1:9" ht="29.25" customHeight="1" x14ac:dyDescent="0.25">
      <c r="A48" s="290" t="s">
        <v>134</v>
      </c>
      <c r="B48" s="291"/>
      <c r="C48" s="165" t="s">
        <v>277</v>
      </c>
      <c r="D48" s="155"/>
      <c r="E48" s="155"/>
      <c r="F48" s="155"/>
      <c r="G48" s="155"/>
      <c r="H48" s="155"/>
      <c r="I48" s="155"/>
    </row>
    <row r="49" spans="1:9" ht="43.5" customHeight="1" x14ac:dyDescent="0.25">
      <c r="A49" s="290" t="s">
        <v>135</v>
      </c>
      <c r="B49" s="291"/>
      <c r="C49" s="166" t="s">
        <v>200</v>
      </c>
      <c r="D49" s="155"/>
      <c r="E49" s="155"/>
      <c r="F49" s="155"/>
      <c r="G49" s="155"/>
      <c r="H49" s="155"/>
      <c r="I49" s="155"/>
    </row>
    <row r="50" spans="1:9" ht="42.75" customHeight="1" thickBot="1" x14ac:dyDescent="0.3">
      <c r="A50" s="299" t="s">
        <v>204</v>
      </c>
      <c r="B50" s="300"/>
      <c r="C50" s="191" t="s">
        <v>201</v>
      </c>
      <c r="D50" s="155"/>
      <c r="E50" s="155"/>
      <c r="F50" s="155"/>
      <c r="G50" s="155"/>
      <c r="H50" s="155"/>
      <c r="I50" s="155"/>
    </row>
    <row r="51" spans="1:9" x14ac:dyDescent="0.25">
      <c r="A51" s="155"/>
      <c r="B51" s="155"/>
      <c r="C51" s="155"/>
      <c r="D51" s="155"/>
      <c r="E51" s="155"/>
      <c r="F51" s="155"/>
      <c r="G51" s="155"/>
      <c r="H51" s="155"/>
      <c r="I51" s="155"/>
    </row>
    <row r="52" spans="1:9" x14ac:dyDescent="0.25">
      <c r="A52" s="155"/>
      <c r="B52" s="155"/>
      <c r="C52" s="155"/>
      <c r="D52" s="155"/>
      <c r="E52" s="155"/>
      <c r="F52" s="155"/>
      <c r="G52" s="155"/>
      <c r="H52" s="155"/>
      <c r="I52" s="155"/>
    </row>
    <row r="53" spans="1:9" x14ac:dyDescent="0.25">
      <c r="A53" s="155"/>
      <c r="B53" s="155"/>
      <c r="C53" s="155"/>
      <c r="D53" s="155"/>
      <c r="E53" s="155"/>
      <c r="F53" s="155"/>
      <c r="G53" s="155"/>
      <c r="H53" s="155"/>
      <c r="I53" s="155"/>
    </row>
    <row r="54" spans="1:9" x14ac:dyDescent="0.25">
      <c r="A54" s="155"/>
      <c r="B54" s="155"/>
      <c r="C54" s="155"/>
      <c r="D54" s="155"/>
      <c r="E54" s="155"/>
      <c r="F54" s="155"/>
      <c r="G54" s="155"/>
      <c r="H54" s="155"/>
      <c r="I54" s="155"/>
    </row>
    <row r="55" spans="1:9" x14ac:dyDescent="0.25">
      <c r="A55" s="155"/>
      <c r="B55" s="155"/>
      <c r="C55" s="155"/>
      <c r="D55" s="155"/>
      <c r="E55" s="155"/>
      <c r="F55" s="155"/>
      <c r="G55" s="155"/>
      <c r="H55" s="155"/>
      <c r="I55" s="155"/>
    </row>
    <row r="56" spans="1:9" x14ac:dyDescent="0.25">
      <c r="A56" s="155"/>
      <c r="B56" s="155"/>
      <c r="C56" s="155"/>
      <c r="D56" s="155"/>
      <c r="E56" s="155"/>
      <c r="F56" s="155"/>
      <c r="G56" s="155"/>
      <c r="H56" s="155"/>
      <c r="I56" s="155"/>
    </row>
    <row r="57" spans="1:9" x14ac:dyDescent="0.25">
      <c r="A57" s="155"/>
      <c r="B57" s="155"/>
      <c r="C57" s="155"/>
      <c r="D57" s="155"/>
      <c r="E57" s="155"/>
      <c r="F57" s="155"/>
      <c r="G57" s="155"/>
      <c r="H57" s="155"/>
      <c r="I57" s="155"/>
    </row>
    <row r="58" spans="1:9" x14ac:dyDescent="0.25">
      <c r="A58" s="155"/>
      <c r="B58" s="155"/>
      <c r="C58" s="155"/>
      <c r="D58" s="155"/>
      <c r="E58" s="155"/>
      <c r="F58" s="155"/>
      <c r="G58" s="155"/>
      <c r="H58" s="155"/>
      <c r="I58" s="155"/>
    </row>
    <row r="59" spans="1:9" x14ac:dyDescent="0.25">
      <c r="A59" s="155"/>
      <c r="B59" s="155"/>
      <c r="C59" s="155"/>
      <c r="D59" s="155"/>
      <c r="E59" s="155"/>
      <c r="F59" s="155"/>
      <c r="G59" s="155"/>
      <c r="H59" s="155"/>
      <c r="I59" s="155"/>
    </row>
  </sheetData>
  <sheetProtection algorithmName="SHA-512" hashValue="Xqr4QlMFcZOXSjm75nagYq9xqSExrCM3XgDnhob1oGR0nD1GoRo+hrmXWWtuvdJm0e5RGIXnhwqGPFuKccpMlQ==" saltValue="4MnL73t/a9nkOVtsjCZGVg==" spinCount="100000" formatCells="0" formatColumns="0" formatRows="0" insertColumns="0" insertRows="0" insertHyperlinks="0" deleteColumns="0" deleteRows="0" sort="0" autoFilter="0" pivotTables="0"/>
  <mergeCells count="41">
    <mergeCell ref="A18:B18"/>
    <mergeCell ref="A33:B33"/>
    <mergeCell ref="A7:B7"/>
    <mergeCell ref="A49:B49"/>
    <mergeCell ref="A50:B50"/>
    <mergeCell ref="A45:B45"/>
    <mergeCell ref="A46:B46"/>
    <mergeCell ref="A47:B47"/>
    <mergeCell ref="A48:B48"/>
    <mergeCell ref="A1:C1"/>
    <mergeCell ref="A42:B42"/>
    <mergeCell ref="A43:B43"/>
    <mergeCell ref="A23:B23"/>
    <mergeCell ref="A32:B32"/>
    <mergeCell ref="A34:A36"/>
    <mergeCell ref="A38:B38"/>
    <mergeCell ref="A39:B39"/>
    <mergeCell ref="A40:B40"/>
    <mergeCell ref="A41:B41"/>
    <mergeCell ref="A15:B15"/>
    <mergeCell ref="A20:B20"/>
    <mergeCell ref="A21:B21"/>
    <mergeCell ref="A3:B3"/>
    <mergeCell ref="A4:B4"/>
    <mergeCell ref="A5:B5"/>
    <mergeCell ref="A2:C2"/>
    <mergeCell ref="A14:C14"/>
    <mergeCell ref="A22:C22"/>
    <mergeCell ref="A37:C37"/>
    <mergeCell ref="A44:C44"/>
    <mergeCell ref="A24:A31"/>
    <mergeCell ref="A19:B19"/>
    <mergeCell ref="A10:B10"/>
    <mergeCell ref="A11:B11"/>
    <mergeCell ref="A13:B13"/>
    <mergeCell ref="A16:B16"/>
    <mergeCell ref="A17:B17"/>
    <mergeCell ref="A12:B12"/>
    <mergeCell ref="A6:B6"/>
    <mergeCell ref="A8:B8"/>
    <mergeCell ref="A9:B9"/>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E33"/>
  <sheetViews>
    <sheetView tabSelected="1" topLeftCell="A4" zoomScale="60" zoomScaleNormal="60" workbookViewId="0">
      <selection activeCell="B36" sqref="B36"/>
    </sheetView>
  </sheetViews>
  <sheetFormatPr baseColWidth="10" defaultRowHeight="15" x14ac:dyDescent="0.25"/>
  <cols>
    <col min="1" max="1" width="9.7109375" style="197" customWidth="1"/>
    <col min="2" max="2" width="15" style="197" customWidth="1"/>
    <col min="3" max="3" width="27.7109375" style="197" customWidth="1"/>
    <col min="4" max="4" width="36.7109375" style="197" customWidth="1"/>
    <col min="5" max="5" width="33.7109375" style="200" customWidth="1"/>
    <col min="6" max="6" width="25.7109375" style="200" customWidth="1"/>
    <col min="7" max="7" width="14.5703125" style="197" customWidth="1"/>
    <col min="8" max="8" width="26.85546875" style="197" customWidth="1"/>
    <col min="9" max="9" width="28.140625" style="197" customWidth="1"/>
    <col min="10" max="10" width="40.42578125" style="197" customWidth="1"/>
    <col min="11" max="11" width="17" style="197" customWidth="1"/>
    <col min="12" max="12" width="14.7109375" style="197" customWidth="1"/>
    <col min="13" max="13" width="11.42578125" style="197"/>
    <col min="14" max="14" width="8.28515625" style="197" customWidth="1"/>
    <col min="15" max="15" width="12.42578125" style="197" customWidth="1"/>
    <col min="16" max="16" width="28" style="197" customWidth="1"/>
    <col min="17" max="17" width="11.42578125" style="197"/>
    <col min="18" max="18" width="11.42578125" style="279"/>
    <col min="19" max="20" width="11.42578125" style="197"/>
    <col min="21" max="21" width="37.42578125" style="197" customWidth="1"/>
    <col min="22" max="22" width="15.5703125" style="197" customWidth="1"/>
    <col min="23" max="23" width="14" style="281" customWidth="1"/>
    <col min="24" max="24" width="26.85546875" style="197" customWidth="1"/>
    <col min="25" max="25" width="21.7109375" style="197" customWidth="1"/>
    <col min="26" max="26" width="20.5703125" style="197" customWidth="1"/>
    <col min="27" max="27" width="18.42578125" style="197" customWidth="1"/>
    <col min="28" max="29" width="16.7109375" style="197" customWidth="1"/>
    <col min="30" max="30" width="13.7109375" style="197" hidden="1" customWidth="1"/>
    <col min="31" max="33" width="0" style="197" hidden="1" customWidth="1"/>
    <col min="34" max="34" width="10.7109375" style="197" hidden="1" customWidth="1"/>
    <col min="35" max="35" width="10" style="197" hidden="1" customWidth="1"/>
    <col min="36" max="39" width="0" style="197" hidden="1" customWidth="1"/>
    <col min="40" max="40" width="33.85546875" style="197" customWidth="1"/>
    <col min="41" max="41" width="22.7109375" style="197" customWidth="1"/>
    <col min="42" max="42" width="28" style="197" customWidth="1"/>
    <col min="43" max="43" width="16.140625" style="197" customWidth="1"/>
    <col min="44" max="44" width="16" style="197" customWidth="1"/>
    <col min="45" max="45" width="21" style="197" customWidth="1"/>
    <col min="46" max="46" width="22.5703125" style="197" customWidth="1"/>
    <col min="47" max="47" width="22.42578125" style="197" customWidth="1"/>
    <col min="48" max="48" width="23.7109375" style="197" customWidth="1"/>
    <col min="49" max="16384" width="11.42578125" style="197"/>
  </cols>
  <sheetData>
    <row r="1" spans="1:863" ht="22.5" customHeight="1" x14ac:dyDescent="0.25">
      <c r="A1" s="368"/>
      <c r="B1" s="369"/>
      <c r="C1" s="374" t="s">
        <v>235</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192" t="s">
        <v>294</v>
      </c>
      <c r="AV1" s="196" t="s">
        <v>297</v>
      </c>
    </row>
    <row r="2" spans="1:863" ht="18" customHeight="1" x14ac:dyDescent="0.25">
      <c r="A2" s="370"/>
      <c r="B2" s="371"/>
      <c r="C2" s="376"/>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193" t="s">
        <v>295</v>
      </c>
      <c r="AV2" s="198">
        <v>1</v>
      </c>
    </row>
    <row r="3" spans="1:863" ht="22.5" customHeight="1" thickBot="1" x14ac:dyDescent="0.3">
      <c r="A3" s="372"/>
      <c r="B3" s="373"/>
      <c r="C3" s="378"/>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194" t="s">
        <v>296</v>
      </c>
      <c r="AV3" s="199">
        <v>44531</v>
      </c>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200"/>
      <c r="HU3" s="200"/>
      <c r="HV3" s="200"/>
      <c r="HW3" s="200"/>
      <c r="HX3" s="200"/>
      <c r="HY3" s="200"/>
      <c r="HZ3" s="200"/>
      <c r="IA3" s="200"/>
      <c r="IB3" s="200"/>
      <c r="IC3" s="200"/>
      <c r="ID3" s="200"/>
      <c r="IE3" s="200"/>
      <c r="IF3" s="200"/>
      <c r="IG3" s="200"/>
      <c r="IH3" s="200"/>
      <c r="II3" s="200"/>
      <c r="IJ3" s="200"/>
      <c r="IK3" s="200"/>
      <c r="IL3" s="200"/>
      <c r="IM3" s="200"/>
      <c r="IN3" s="200"/>
      <c r="IO3" s="200"/>
      <c r="IP3" s="200"/>
      <c r="IQ3" s="200"/>
      <c r="IR3" s="200"/>
      <c r="IS3" s="200"/>
      <c r="IT3" s="200"/>
      <c r="IU3" s="200"/>
      <c r="IV3" s="200"/>
      <c r="IW3" s="200"/>
      <c r="IX3" s="200"/>
      <c r="IY3" s="200"/>
      <c r="IZ3" s="200"/>
      <c r="JA3" s="200"/>
      <c r="JB3" s="200"/>
      <c r="JC3" s="200"/>
      <c r="JD3" s="200"/>
      <c r="JE3" s="200"/>
      <c r="JF3" s="200"/>
      <c r="JG3" s="200"/>
      <c r="JH3" s="200"/>
      <c r="JI3" s="200"/>
      <c r="JJ3" s="200"/>
      <c r="JK3" s="200"/>
      <c r="JL3" s="200"/>
      <c r="JM3" s="200"/>
      <c r="JN3" s="200"/>
      <c r="JO3" s="200"/>
      <c r="JP3" s="200"/>
      <c r="JQ3" s="200"/>
      <c r="JR3" s="200"/>
      <c r="JS3" s="200"/>
      <c r="JT3" s="200"/>
      <c r="JU3" s="200"/>
      <c r="JV3" s="200"/>
      <c r="JW3" s="200"/>
      <c r="JX3" s="200"/>
      <c r="JY3" s="200"/>
      <c r="JZ3" s="200"/>
      <c r="KA3" s="200"/>
      <c r="KB3" s="200"/>
      <c r="KC3" s="200"/>
      <c r="KD3" s="200"/>
      <c r="KE3" s="200"/>
      <c r="KF3" s="200"/>
      <c r="KG3" s="200"/>
      <c r="KH3" s="200"/>
      <c r="KI3" s="200"/>
      <c r="KJ3" s="200"/>
      <c r="KK3" s="200"/>
      <c r="KL3" s="200"/>
      <c r="KM3" s="200"/>
      <c r="KN3" s="200"/>
      <c r="KO3" s="200"/>
      <c r="KP3" s="200"/>
      <c r="KQ3" s="200"/>
      <c r="KR3" s="200"/>
      <c r="KS3" s="200"/>
      <c r="KT3" s="200"/>
      <c r="KU3" s="200"/>
      <c r="KV3" s="200"/>
      <c r="KW3" s="200"/>
      <c r="KX3" s="200"/>
      <c r="KY3" s="200"/>
      <c r="KZ3" s="200"/>
      <c r="LA3" s="200"/>
      <c r="LB3" s="200"/>
      <c r="LC3" s="200"/>
      <c r="LD3" s="200"/>
      <c r="LE3" s="200"/>
      <c r="LF3" s="200"/>
      <c r="LG3" s="200"/>
      <c r="LH3" s="200"/>
      <c r="LI3" s="200"/>
      <c r="LJ3" s="200"/>
      <c r="LK3" s="200"/>
      <c r="LL3" s="200"/>
      <c r="LM3" s="200"/>
      <c r="LN3" s="200"/>
      <c r="LO3" s="200"/>
      <c r="LP3" s="200"/>
      <c r="LQ3" s="200"/>
      <c r="LR3" s="200"/>
      <c r="LS3" s="200"/>
      <c r="LT3" s="200"/>
      <c r="LU3" s="200"/>
      <c r="LV3" s="200"/>
      <c r="LW3" s="200"/>
      <c r="LX3" s="200"/>
      <c r="LY3" s="200"/>
      <c r="LZ3" s="200"/>
      <c r="MA3" s="200"/>
      <c r="MB3" s="200"/>
      <c r="MC3" s="200"/>
      <c r="MD3" s="200"/>
      <c r="ME3" s="200"/>
      <c r="MF3" s="200"/>
      <c r="MG3" s="200"/>
      <c r="MH3" s="200"/>
      <c r="MI3" s="200"/>
      <c r="MJ3" s="200"/>
      <c r="MK3" s="200"/>
      <c r="ML3" s="200"/>
      <c r="MM3" s="200"/>
      <c r="MN3" s="200"/>
      <c r="MO3" s="200"/>
      <c r="MP3" s="200"/>
      <c r="MQ3" s="200"/>
      <c r="MR3" s="200"/>
      <c r="MS3" s="200"/>
      <c r="MT3" s="200"/>
      <c r="MU3" s="200"/>
      <c r="MV3" s="200"/>
      <c r="MW3" s="200"/>
      <c r="MX3" s="200"/>
      <c r="MY3" s="200"/>
      <c r="MZ3" s="200"/>
      <c r="NA3" s="200"/>
      <c r="NB3" s="200"/>
      <c r="NC3" s="200"/>
      <c r="ND3" s="200"/>
      <c r="NE3" s="200"/>
      <c r="NF3" s="200"/>
      <c r="NG3" s="200"/>
      <c r="NH3" s="200"/>
      <c r="NI3" s="200"/>
      <c r="NJ3" s="200"/>
      <c r="NK3" s="200"/>
      <c r="NL3" s="200"/>
      <c r="NM3" s="200"/>
      <c r="NN3" s="200"/>
      <c r="NO3" s="200"/>
      <c r="NP3" s="200"/>
      <c r="NQ3" s="200"/>
      <c r="NR3" s="200"/>
      <c r="NS3" s="200"/>
      <c r="NT3" s="200"/>
      <c r="NU3" s="200"/>
      <c r="NV3" s="200"/>
      <c r="NW3" s="200"/>
      <c r="NX3" s="200"/>
      <c r="NY3" s="200"/>
      <c r="NZ3" s="200"/>
      <c r="OA3" s="200"/>
      <c r="OB3" s="200"/>
      <c r="OC3" s="200"/>
      <c r="OD3" s="200"/>
      <c r="OE3" s="200"/>
      <c r="OF3" s="200"/>
      <c r="OG3" s="200"/>
      <c r="OH3" s="200"/>
      <c r="OI3" s="200"/>
      <c r="OJ3" s="200"/>
      <c r="OK3" s="200"/>
      <c r="OL3" s="200"/>
      <c r="OM3" s="200"/>
      <c r="ON3" s="200"/>
      <c r="OO3" s="200"/>
      <c r="OP3" s="200"/>
      <c r="OQ3" s="200"/>
      <c r="OR3" s="200"/>
      <c r="OS3" s="200"/>
      <c r="OT3" s="200"/>
      <c r="OU3" s="200"/>
      <c r="OV3" s="200"/>
      <c r="OW3" s="200"/>
      <c r="OX3" s="200"/>
      <c r="OY3" s="200"/>
      <c r="OZ3" s="200"/>
      <c r="PA3" s="200"/>
      <c r="PB3" s="200"/>
      <c r="PC3" s="200"/>
      <c r="PD3" s="200"/>
      <c r="PE3" s="200"/>
      <c r="PF3" s="200"/>
      <c r="PG3" s="200"/>
      <c r="PH3" s="200"/>
      <c r="PI3" s="200"/>
      <c r="PJ3" s="200"/>
      <c r="PK3" s="200"/>
      <c r="PL3" s="200"/>
      <c r="PM3" s="200"/>
      <c r="PN3" s="200"/>
      <c r="PO3" s="200"/>
      <c r="PP3" s="200"/>
      <c r="PQ3" s="200"/>
      <c r="PR3" s="200"/>
      <c r="PS3" s="200"/>
      <c r="PT3" s="200"/>
      <c r="PU3" s="200"/>
      <c r="PV3" s="200"/>
      <c r="PW3" s="200"/>
      <c r="PX3" s="200"/>
      <c r="PY3" s="200"/>
      <c r="PZ3" s="200"/>
      <c r="QA3" s="200"/>
      <c r="QB3" s="200"/>
      <c r="QC3" s="200"/>
      <c r="QD3" s="200"/>
      <c r="QE3" s="200"/>
      <c r="QF3" s="200"/>
      <c r="QG3" s="200"/>
      <c r="QH3" s="200"/>
      <c r="QI3" s="200"/>
      <c r="QJ3" s="200"/>
      <c r="QK3" s="200"/>
      <c r="QL3" s="200"/>
      <c r="QM3" s="200"/>
      <c r="QN3" s="200"/>
      <c r="QO3" s="200"/>
      <c r="QP3" s="200"/>
      <c r="QQ3" s="200"/>
      <c r="QR3" s="200"/>
      <c r="QS3" s="200"/>
      <c r="QT3" s="200"/>
      <c r="QU3" s="200"/>
      <c r="QV3" s="200"/>
      <c r="QW3" s="200"/>
      <c r="QX3" s="200"/>
      <c r="QY3" s="200"/>
      <c r="QZ3" s="200"/>
      <c r="RA3" s="200"/>
      <c r="RB3" s="200"/>
      <c r="RC3" s="200"/>
      <c r="RD3" s="200"/>
      <c r="RE3" s="200"/>
      <c r="RF3" s="200"/>
      <c r="RG3" s="200"/>
      <c r="RH3" s="200"/>
      <c r="RI3" s="200"/>
      <c r="RJ3" s="200"/>
      <c r="RK3" s="200"/>
      <c r="RL3" s="200"/>
      <c r="RM3" s="200"/>
      <c r="RN3" s="200"/>
      <c r="RO3" s="200"/>
      <c r="RP3" s="200"/>
      <c r="RQ3" s="200"/>
      <c r="RR3" s="200"/>
      <c r="RS3" s="200"/>
      <c r="RT3" s="200"/>
      <c r="RU3" s="200"/>
      <c r="RV3" s="200"/>
      <c r="RW3" s="200"/>
      <c r="RX3" s="200"/>
      <c r="RY3" s="200"/>
      <c r="RZ3" s="200"/>
      <c r="SA3" s="200"/>
      <c r="SB3" s="200"/>
      <c r="SC3" s="200"/>
      <c r="SD3" s="200"/>
      <c r="SE3" s="200"/>
      <c r="SF3" s="200"/>
      <c r="SG3" s="200"/>
      <c r="SH3" s="200"/>
      <c r="SI3" s="200"/>
      <c r="SJ3" s="200"/>
      <c r="SK3" s="200"/>
      <c r="SL3" s="200"/>
      <c r="SM3" s="200"/>
      <c r="SN3" s="200"/>
      <c r="SO3" s="200"/>
      <c r="SP3" s="200"/>
      <c r="SQ3" s="200"/>
      <c r="SR3" s="200"/>
      <c r="SS3" s="200"/>
      <c r="ST3" s="200"/>
      <c r="SU3" s="200"/>
      <c r="SV3" s="200"/>
      <c r="SW3" s="200"/>
      <c r="SX3" s="200"/>
      <c r="SY3" s="200"/>
      <c r="SZ3" s="200"/>
      <c r="TA3" s="200"/>
      <c r="TB3" s="200"/>
      <c r="TC3" s="200"/>
      <c r="TD3" s="200"/>
      <c r="TE3" s="200"/>
      <c r="TF3" s="200"/>
      <c r="TG3" s="200"/>
      <c r="TH3" s="200"/>
      <c r="TI3" s="200"/>
      <c r="TJ3" s="200"/>
      <c r="TK3" s="200"/>
      <c r="TL3" s="200"/>
      <c r="TM3" s="200"/>
      <c r="TN3" s="200"/>
      <c r="TO3" s="200"/>
      <c r="TP3" s="200"/>
      <c r="TQ3" s="200"/>
      <c r="TR3" s="200"/>
      <c r="TS3" s="200"/>
      <c r="TT3" s="200"/>
      <c r="TU3" s="200"/>
      <c r="TV3" s="200"/>
      <c r="TW3" s="200"/>
      <c r="TX3" s="200"/>
      <c r="TY3" s="200"/>
      <c r="TZ3" s="200"/>
      <c r="UA3" s="200"/>
      <c r="UB3" s="200"/>
      <c r="UC3" s="200"/>
      <c r="UD3" s="200"/>
      <c r="UE3" s="200"/>
      <c r="UF3" s="200"/>
      <c r="UG3" s="200"/>
      <c r="UH3" s="200"/>
      <c r="UI3" s="200"/>
      <c r="UJ3" s="200"/>
      <c r="UK3" s="200"/>
      <c r="UL3" s="200"/>
      <c r="UM3" s="200"/>
      <c r="UN3" s="200"/>
      <c r="UO3" s="200"/>
      <c r="UP3" s="200"/>
      <c r="UQ3" s="200"/>
      <c r="UR3" s="200"/>
      <c r="US3" s="200"/>
      <c r="UT3" s="200"/>
      <c r="UU3" s="200"/>
      <c r="UV3" s="200"/>
      <c r="UW3" s="200"/>
      <c r="UX3" s="200"/>
      <c r="UY3" s="200"/>
      <c r="UZ3" s="200"/>
      <c r="VA3" s="200"/>
      <c r="VB3" s="200"/>
      <c r="VC3" s="200"/>
      <c r="VD3" s="200"/>
      <c r="VE3" s="200"/>
      <c r="VF3" s="200"/>
      <c r="VG3" s="200"/>
      <c r="VH3" s="200"/>
      <c r="VI3" s="200"/>
      <c r="VJ3" s="200"/>
      <c r="VK3" s="200"/>
      <c r="VL3" s="200"/>
      <c r="VM3" s="200"/>
      <c r="VN3" s="200"/>
      <c r="VO3" s="200"/>
      <c r="VP3" s="200"/>
      <c r="VQ3" s="200"/>
      <c r="VR3" s="200"/>
      <c r="VS3" s="200"/>
      <c r="VT3" s="200"/>
      <c r="VU3" s="200"/>
      <c r="VV3" s="200"/>
      <c r="VW3" s="200"/>
      <c r="VX3" s="200"/>
      <c r="VY3" s="200"/>
      <c r="VZ3" s="200"/>
      <c r="WA3" s="200"/>
      <c r="WB3" s="200"/>
      <c r="WC3" s="200"/>
      <c r="WD3" s="200"/>
      <c r="WE3" s="200"/>
      <c r="WF3" s="200"/>
      <c r="WG3" s="200"/>
      <c r="WH3" s="200"/>
      <c r="WI3" s="200"/>
      <c r="WJ3" s="200"/>
      <c r="WK3" s="200"/>
      <c r="WL3" s="200"/>
      <c r="WM3" s="200"/>
      <c r="WN3" s="200"/>
      <c r="WO3" s="200"/>
      <c r="WP3" s="200"/>
      <c r="WQ3" s="200"/>
      <c r="WR3" s="200"/>
      <c r="WS3" s="200"/>
      <c r="WT3" s="200"/>
      <c r="WU3" s="200"/>
      <c r="WV3" s="200"/>
      <c r="WW3" s="200"/>
      <c r="WX3" s="200"/>
      <c r="WY3" s="200"/>
      <c r="WZ3" s="200"/>
      <c r="XA3" s="200"/>
      <c r="XB3" s="200"/>
      <c r="XC3" s="200"/>
      <c r="XD3" s="200"/>
      <c r="XE3" s="200"/>
      <c r="XF3" s="200"/>
      <c r="XG3" s="200"/>
      <c r="XH3" s="200"/>
      <c r="XI3" s="200"/>
      <c r="XJ3" s="200"/>
      <c r="XK3" s="200"/>
      <c r="XL3" s="200"/>
      <c r="XM3" s="200"/>
      <c r="XN3" s="200"/>
      <c r="XO3" s="200"/>
      <c r="XP3" s="200"/>
      <c r="XQ3" s="200"/>
      <c r="XR3" s="200"/>
      <c r="XS3" s="200"/>
      <c r="XT3" s="200"/>
      <c r="XU3" s="200"/>
      <c r="XV3" s="200"/>
      <c r="XW3" s="200"/>
      <c r="XX3" s="200"/>
      <c r="XY3" s="200"/>
      <c r="XZ3" s="200"/>
      <c r="YA3" s="200"/>
      <c r="YB3" s="200"/>
      <c r="YC3" s="200"/>
      <c r="YD3" s="200"/>
      <c r="YE3" s="200"/>
      <c r="YF3" s="200"/>
      <c r="YG3" s="200"/>
      <c r="YH3" s="200"/>
      <c r="YI3" s="200"/>
      <c r="YJ3" s="200"/>
      <c r="YK3" s="200"/>
      <c r="YL3" s="200"/>
      <c r="YM3" s="200"/>
      <c r="YN3" s="200"/>
      <c r="YO3" s="200"/>
      <c r="YP3" s="200"/>
      <c r="YQ3" s="200"/>
      <c r="YR3" s="200"/>
      <c r="YS3" s="200"/>
      <c r="YT3" s="200"/>
      <c r="YU3" s="200"/>
      <c r="YV3" s="200"/>
      <c r="YW3" s="200"/>
      <c r="YX3" s="200"/>
      <c r="YY3" s="200"/>
      <c r="YZ3" s="200"/>
      <c r="ZA3" s="200"/>
      <c r="ZB3" s="200"/>
      <c r="ZC3" s="200"/>
      <c r="ZD3" s="200"/>
      <c r="ZE3" s="200"/>
      <c r="ZF3" s="200"/>
      <c r="ZG3" s="200"/>
      <c r="ZH3" s="200"/>
      <c r="ZI3" s="200"/>
      <c r="ZJ3" s="200"/>
      <c r="ZK3" s="200"/>
      <c r="ZL3" s="200"/>
      <c r="ZM3" s="200"/>
      <c r="ZN3" s="200"/>
      <c r="ZO3" s="200"/>
      <c r="ZP3" s="200"/>
      <c r="ZQ3" s="200"/>
      <c r="ZR3" s="200"/>
      <c r="ZS3" s="200"/>
      <c r="ZT3" s="200"/>
      <c r="ZU3" s="200"/>
      <c r="ZV3" s="200"/>
      <c r="ZW3" s="200"/>
      <c r="ZX3" s="200"/>
      <c r="ZY3" s="200"/>
      <c r="ZZ3" s="200"/>
      <c r="AAA3" s="200"/>
      <c r="AAB3" s="200"/>
      <c r="AAC3" s="200"/>
      <c r="AAD3" s="200"/>
      <c r="AAE3" s="200"/>
      <c r="AAF3" s="200"/>
      <c r="AAG3" s="200"/>
      <c r="AAH3" s="200"/>
      <c r="AAI3" s="200"/>
      <c r="AAJ3" s="200"/>
      <c r="AAK3" s="200"/>
      <c r="AAL3" s="200"/>
      <c r="AAM3" s="200"/>
      <c r="AAN3" s="200"/>
      <c r="AAO3" s="200"/>
      <c r="AAP3" s="200"/>
      <c r="AAQ3" s="200"/>
      <c r="AAR3" s="200"/>
      <c r="AAS3" s="200"/>
      <c r="AAT3" s="200"/>
      <c r="AAU3" s="200"/>
      <c r="AAV3" s="200"/>
      <c r="AAW3" s="200"/>
      <c r="AAX3" s="200"/>
      <c r="AAY3" s="200"/>
      <c r="AAZ3" s="200"/>
      <c r="ABA3" s="200"/>
      <c r="ABB3" s="200"/>
      <c r="ABC3" s="200"/>
      <c r="ABD3" s="200"/>
      <c r="ABE3" s="200"/>
      <c r="ABF3" s="200"/>
      <c r="ABG3" s="200"/>
      <c r="ABH3" s="200"/>
      <c r="ABI3" s="200"/>
      <c r="ABJ3" s="200"/>
      <c r="ABK3" s="200"/>
      <c r="ABL3" s="200"/>
      <c r="ABM3" s="200"/>
      <c r="ABN3" s="200"/>
      <c r="ABO3" s="200"/>
      <c r="ABP3" s="200"/>
      <c r="ABQ3" s="200"/>
      <c r="ABR3" s="200"/>
      <c r="ABS3" s="200"/>
      <c r="ABT3" s="200"/>
      <c r="ABU3" s="200"/>
      <c r="ABV3" s="200"/>
      <c r="ABW3" s="200"/>
      <c r="ABX3" s="200"/>
      <c r="ABY3" s="200"/>
      <c r="ABZ3" s="200"/>
      <c r="ACA3" s="200"/>
      <c r="ACB3" s="200"/>
      <c r="ACC3" s="200"/>
      <c r="ACD3" s="200"/>
      <c r="ACE3" s="200"/>
      <c r="ACF3" s="200"/>
      <c r="ACG3" s="200"/>
      <c r="ACH3" s="200"/>
      <c r="ACI3" s="200"/>
      <c r="ACJ3" s="200"/>
      <c r="ACK3" s="200"/>
      <c r="ACL3" s="200"/>
      <c r="ACM3" s="200"/>
      <c r="ACN3" s="200"/>
      <c r="ACO3" s="200"/>
      <c r="ACP3" s="200"/>
      <c r="ACQ3" s="200"/>
      <c r="ACR3" s="200"/>
      <c r="ACS3" s="200"/>
      <c r="ACT3" s="200"/>
      <c r="ACU3" s="200"/>
      <c r="ACV3" s="200"/>
      <c r="ACW3" s="200"/>
      <c r="ACX3" s="200"/>
      <c r="ACY3" s="200"/>
      <c r="ACZ3" s="200"/>
      <c r="ADA3" s="200"/>
      <c r="ADB3" s="200"/>
      <c r="ADC3" s="200"/>
      <c r="ADD3" s="200"/>
      <c r="ADE3" s="200"/>
      <c r="ADF3" s="200"/>
      <c r="ADG3" s="200"/>
      <c r="ADH3" s="200"/>
      <c r="ADI3" s="200"/>
      <c r="ADJ3" s="200"/>
      <c r="ADK3" s="200"/>
      <c r="ADL3" s="200"/>
      <c r="ADM3" s="200"/>
      <c r="ADN3" s="200"/>
      <c r="ADO3" s="200"/>
      <c r="ADP3" s="200"/>
      <c r="ADQ3" s="200"/>
      <c r="ADR3" s="200"/>
      <c r="ADS3" s="200"/>
      <c r="ADT3" s="200"/>
      <c r="ADU3" s="200"/>
      <c r="ADV3" s="200"/>
      <c r="ADW3" s="200"/>
      <c r="ADX3" s="200"/>
      <c r="ADY3" s="200"/>
      <c r="ADZ3" s="200"/>
      <c r="AEA3" s="200"/>
      <c r="AEB3" s="200"/>
      <c r="AEC3" s="200"/>
      <c r="AED3" s="200"/>
      <c r="AEE3" s="200"/>
      <c r="AEF3" s="200"/>
      <c r="AEG3" s="200"/>
      <c r="AEH3" s="200"/>
      <c r="AEI3" s="200"/>
      <c r="AEJ3" s="200"/>
      <c r="AEK3" s="200"/>
      <c r="AEL3" s="200"/>
      <c r="AEM3" s="200"/>
      <c r="AEN3" s="200"/>
      <c r="AEO3" s="200"/>
      <c r="AEP3" s="200"/>
      <c r="AEQ3" s="200"/>
      <c r="AER3" s="200"/>
      <c r="AES3" s="200"/>
      <c r="AET3" s="200"/>
      <c r="AEU3" s="200"/>
      <c r="AEV3" s="200"/>
      <c r="AEW3" s="200"/>
      <c r="AEX3" s="200"/>
      <c r="AEY3" s="200"/>
      <c r="AEZ3" s="200"/>
      <c r="AFA3" s="200"/>
      <c r="AFB3" s="200"/>
      <c r="AFC3" s="200"/>
      <c r="AFD3" s="200"/>
      <c r="AFE3" s="200"/>
      <c r="AFF3" s="200"/>
      <c r="AFG3" s="200"/>
      <c r="AFH3" s="200"/>
      <c r="AFI3" s="200"/>
      <c r="AFJ3" s="200"/>
      <c r="AFK3" s="200"/>
      <c r="AFL3" s="200"/>
      <c r="AFM3" s="200"/>
      <c r="AFN3" s="200"/>
      <c r="AFO3" s="200"/>
      <c r="AFP3" s="200"/>
      <c r="AFQ3" s="200"/>
      <c r="AFR3" s="200"/>
      <c r="AFS3" s="200"/>
      <c r="AFT3" s="200"/>
      <c r="AFU3" s="200"/>
      <c r="AFV3" s="200"/>
      <c r="AFW3" s="200"/>
      <c r="AFX3" s="200"/>
      <c r="AFY3" s="200"/>
      <c r="AFZ3" s="200"/>
      <c r="AGA3" s="200"/>
      <c r="AGB3" s="200"/>
      <c r="AGC3" s="200"/>
      <c r="AGD3" s="200"/>
      <c r="AGE3" s="200"/>
    </row>
    <row r="4" spans="1:863" s="202" customFormat="1" ht="16.5" thickBot="1" x14ac:dyDescent="0.3">
      <c r="A4" s="420" t="s">
        <v>370</v>
      </c>
      <c r="B4" s="421"/>
      <c r="C4" s="421"/>
      <c r="D4" s="421"/>
      <c r="E4" s="421"/>
      <c r="F4" s="421"/>
      <c r="G4" s="421"/>
      <c r="H4" s="421"/>
      <c r="I4" s="421"/>
      <c r="J4" s="421"/>
      <c r="K4" s="421"/>
      <c r="L4" s="422"/>
      <c r="M4" s="420" t="s">
        <v>165</v>
      </c>
      <c r="N4" s="421"/>
      <c r="O4" s="421"/>
      <c r="P4" s="421"/>
      <c r="Q4" s="421"/>
      <c r="R4" s="421"/>
      <c r="S4" s="422"/>
      <c r="T4" s="420" t="s">
        <v>177</v>
      </c>
      <c r="U4" s="421"/>
      <c r="V4" s="421"/>
      <c r="W4" s="421"/>
      <c r="X4" s="421"/>
      <c r="Y4" s="421"/>
      <c r="Z4" s="421"/>
      <c r="AA4" s="421"/>
      <c r="AB4" s="421"/>
      <c r="AC4" s="421"/>
      <c r="AD4" s="421"/>
      <c r="AE4" s="421"/>
      <c r="AF4" s="421"/>
      <c r="AG4" s="422"/>
      <c r="AH4" s="420" t="s">
        <v>166</v>
      </c>
      <c r="AI4" s="421"/>
      <c r="AJ4" s="421"/>
      <c r="AK4" s="421"/>
      <c r="AL4" s="421"/>
      <c r="AM4" s="423"/>
      <c r="AN4" s="422"/>
      <c r="AO4" s="424" t="s">
        <v>167</v>
      </c>
      <c r="AP4" s="425"/>
      <c r="AQ4" s="425"/>
      <c r="AR4" s="425"/>
      <c r="AS4" s="425"/>
      <c r="AT4" s="425"/>
      <c r="AU4" s="426"/>
      <c r="AV4" s="380" t="s">
        <v>284</v>
      </c>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201"/>
      <c r="HO4" s="201"/>
      <c r="HP4" s="201"/>
      <c r="HQ4" s="201"/>
      <c r="HR4" s="201"/>
      <c r="HS4" s="201"/>
      <c r="HT4" s="201"/>
      <c r="HU4" s="201"/>
      <c r="HV4" s="201"/>
      <c r="HW4" s="201"/>
      <c r="HX4" s="201"/>
      <c r="HY4" s="201"/>
      <c r="HZ4" s="201"/>
      <c r="IA4" s="201"/>
      <c r="IB4" s="201"/>
      <c r="IC4" s="201"/>
      <c r="ID4" s="201"/>
      <c r="IE4" s="201"/>
      <c r="IF4" s="201"/>
      <c r="IG4" s="201"/>
      <c r="IH4" s="201"/>
      <c r="II4" s="201"/>
      <c r="IJ4" s="201"/>
      <c r="IK4" s="201"/>
      <c r="IL4" s="201"/>
      <c r="IM4" s="201"/>
      <c r="IN4" s="201"/>
      <c r="IO4" s="201"/>
      <c r="IP4" s="201"/>
      <c r="IQ4" s="201"/>
      <c r="IR4" s="201"/>
      <c r="IS4" s="201"/>
      <c r="IT4" s="201"/>
      <c r="IU4" s="201"/>
      <c r="IV4" s="201"/>
      <c r="IW4" s="201"/>
      <c r="IX4" s="201"/>
      <c r="IY4" s="201"/>
      <c r="IZ4" s="201"/>
      <c r="JA4" s="201"/>
      <c r="JB4" s="201"/>
      <c r="JC4" s="201"/>
      <c r="JD4" s="201"/>
      <c r="JE4" s="201"/>
      <c r="JF4" s="201"/>
      <c r="JG4" s="201"/>
      <c r="JH4" s="201"/>
      <c r="JI4" s="201"/>
      <c r="JJ4" s="201"/>
      <c r="JK4" s="201"/>
      <c r="JL4" s="201"/>
      <c r="JM4" s="201"/>
      <c r="JN4" s="201"/>
      <c r="JO4" s="201"/>
      <c r="JP4" s="201"/>
      <c r="JQ4" s="201"/>
      <c r="JR4" s="201"/>
      <c r="JS4" s="201"/>
      <c r="JT4" s="201"/>
      <c r="JU4" s="201"/>
      <c r="JV4" s="201"/>
      <c r="JW4" s="201"/>
      <c r="JX4" s="201"/>
      <c r="JY4" s="201"/>
      <c r="JZ4" s="201"/>
      <c r="KA4" s="201"/>
      <c r="KB4" s="201"/>
      <c r="KC4" s="201"/>
      <c r="KD4" s="201"/>
      <c r="KE4" s="201"/>
      <c r="KF4" s="201"/>
      <c r="KG4" s="201"/>
      <c r="KH4" s="201"/>
      <c r="KI4" s="201"/>
      <c r="KJ4" s="201"/>
      <c r="KK4" s="201"/>
      <c r="KL4" s="201"/>
      <c r="KM4" s="201"/>
      <c r="KN4" s="201"/>
      <c r="KO4" s="201"/>
      <c r="KP4" s="201"/>
      <c r="KQ4" s="201"/>
      <c r="KR4" s="201"/>
      <c r="KS4" s="201"/>
      <c r="KT4" s="201"/>
      <c r="KU4" s="201"/>
      <c r="KV4" s="201"/>
      <c r="KW4" s="201"/>
      <c r="KX4" s="201"/>
      <c r="KY4" s="201"/>
      <c r="KZ4" s="201"/>
      <c r="LA4" s="201"/>
      <c r="LB4" s="201"/>
      <c r="LC4" s="201"/>
      <c r="LD4" s="201"/>
      <c r="LE4" s="201"/>
      <c r="LF4" s="201"/>
      <c r="LG4" s="201"/>
      <c r="LH4" s="201"/>
      <c r="LI4" s="201"/>
      <c r="LJ4" s="201"/>
      <c r="LK4" s="201"/>
      <c r="LL4" s="201"/>
      <c r="LM4" s="201"/>
      <c r="LN4" s="201"/>
      <c r="LO4" s="201"/>
      <c r="LP4" s="201"/>
      <c r="LQ4" s="201"/>
      <c r="LR4" s="201"/>
      <c r="LS4" s="201"/>
      <c r="LT4" s="201"/>
      <c r="LU4" s="201"/>
      <c r="LV4" s="201"/>
      <c r="LW4" s="201"/>
      <c r="LX4" s="201"/>
      <c r="LY4" s="201"/>
      <c r="LZ4" s="201"/>
      <c r="MA4" s="201"/>
      <c r="MB4" s="201"/>
      <c r="MC4" s="201"/>
      <c r="MD4" s="201"/>
      <c r="ME4" s="201"/>
      <c r="MF4" s="201"/>
      <c r="MG4" s="201"/>
      <c r="MH4" s="201"/>
      <c r="MI4" s="201"/>
      <c r="MJ4" s="201"/>
      <c r="MK4" s="201"/>
      <c r="ML4" s="201"/>
      <c r="MM4" s="201"/>
      <c r="MN4" s="201"/>
      <c r="MO4" s="201"/>
      <c r="MP4" s="201"/>
      <c r="MQ4" s="201"/>
      <c r="MR4" s="201"/>
      <c r="MS4" s="201"/>
      <c r="MT4" s="201"/>
      <c r="MU4" s="201"/>
      <c r="MV4" s="201"/>
      <c r="MW4" s="201"/>
      <c r="MX4" s="201"/>
      <c r="MY4" s="201"/>
      <c r="MZ4" s="201"/>
      <c r="NA4" s="201"/>
      <c r="NB4" s="201"/>
      <c r="NC4" s="201"/>
      <c r="ND4" s="201"/>
      <c r="NE4" s="201"/>
      <c r="NF4" s="201"/>
      <c r="NG4" s="201"/>
      <c r="NH4" s="201"/>
      <c r="NI4" s="201"/>
      <c r="NJ4" s="201"/>
      <c r="NK4" s="201"/>
      <c r="NL4" s="201"/>
      <c r="NM4" s="201"/>
      <c r="NN4" s="201"/>
      <c r="NO4" s="201"/>
      <c r="NP4" s="201"/>
      <c r="NQ4" s="201"/>
      <c r="NR4" s="201"/>
      <c r="NS4" s="201"/>
      <c r="NT4" s="201"/>
      <c r="NU4" s="201"/>
      <c r="NV4" s="201"/>
      <c r="NW4" s="201"/>
      <c r="NX4" s="201"/>
      <c r="NY4" s="201"/>
      <c r="NZ4" s="201"/>
      <c r="OA4" s="201"/>
      <c r="OB4" s="201"/>
      <c r="OC4" s="201"/>
      <c r="OD4" s="201"/>
      <c r="OE4" s="201"/>
      <c r="OF4" s="201"/>
      <c r="OG4" s="201"/>
      <c r="OH4" s="201"/>
      <c r="OI4" s="201"/>
      <c r="OJ4" s="201"/>
      <c r="OK4" s="201"/>
      <c r="OL4" s="201"/>
      <c r="OM4" s="201"/>
      <c r="ON4" s="201"/>
      <c r="OO4" s="201"/>
      <c r="OP4" s="201"/>
      <c r="OQ4" s="201"/>
      <c r="OR4" s="201"/>
      <c r="OS4" s="201"/>
      <c r="OT4" s="201"/>
      <c r="OU4" s="201"/>
      <c r="OV4" s="201"/>
      <c r="OW4" s="201"/>
      <c r="OX4" s="201"/>
      <c r="OY4" s="201"/>
      <c r="OZ4" s="201"/>
      <c r="PA4" s="201"/>
      <c r="PB4" s="201"/>
      <c r="PC4" s="201"/>
      <c r="PD4" s="201"/>
      <c r="PE4" s="201"/>
      <c r="PF4" s="201"/>
      <c r="PG4" s="201"/>
      <c r="PH4" s="201"/>
      <c r="PI4" s="201"/>
      <c r="PJ4" s="201"/>
      <c r="PK4" s="201"/>
      <c r="PL4" s="201"/>
      <c r="PM4" s="201"/>
      <c r="PN4" s="201"/>
      <c r="PO4" s="201"/>
      <c r="PP4" s="201"/>
      <c r="PQ4" s="201"/>
      <c r="PR4" s="201"/>
      <c r="PS4" s="201"/>
      <c r="PT4" s="201"/>
      <c r="PU4" s="201"/>
      <c r="PV4" s="201"/>
      <c r="PW4" s="201"/>
      <c r="PX4" s="201"/>
      <c r="PY4" s="201"/>
      <c r="PZ4" s="201"/>
      <c r="QA4" s="201"/>
      <c r="QB4" s="201"/>
      <c r="QC4" s="201"/>
      <c r="QD4" s="201"/>
      <c r="QE4" s="201"/>
      <c r="QF4" s="201"/>
      <c r="QG4" s="201"/>
      <c r="QH4" s="201"/>
      <c r="QI4" s="201"/>
      <c r="QJ4" s="201"/>
      <c r="QK4" s="201"/>
      <c r="QL4" s="201"/>
      <c r="QM4" s="201"/>
      <c r="QN4" s="201"/>
      <c r="QO4" s="201"/>
      <c r="QP4" s="201"/>
      <c r="QQ4" s="201"/>
      <c r="QR4" s="201"/>
      <c r="QS4" s="201"/>
      <c r="QT4" s="201"/>
      <c r="QU4" s="201"/>
      <c r="QV4" s="201"/>
      <c r="QW4" s="201"/>
      <c r="QX4" s="201"/>
      <c r="QY4" s="201"/>
      <c r="QZ4" s="201"/>
      <c r="RA4" s="201"/>
      <c r="RB4" s="201"/>
      <c r="RC4" s="201"/>
      <c r="RD4" s="201"/>
      <c r="RE4" s="201"/>
      <c r="RF4" s="201"/>
      <c r="RG4" s="201"/>
      <c r="RH4" s="201"/>
      <c r="RI4" s="201"/>
      <c r="RJ4" s="201"/>
      <c r="RK4" s="201"/>
      <c r="RL4" s="201"/>
      <c r="RM4" s="201"/>
      <c r="RN4" s="201"/>
      <c r="RO4" s="201"/>
      <c r="RP4" s="201"/>
      <c r="RQ4" s="201"/>
      <c r="RR4" s="201"/>
      <c r="RS4" s="201"/>
      <c r="RT4" s="201"/>
      <c r="RU4" s="201"/>
      <c r="RV4" s="201"/>
      <c r="RW4" s="201"/>
      <c r="RX4" s="201"/>
      <c r="RY4" s="201"/>
      <c r="RZ4" s="201"/>
      <c r="SA4" s="201"/>
      <c r="SB4" s="201"/>
      <c r="SC4" s="201"/>
      <c r="SD4" s="201"/>
      <c r="SE4" s="201"/>
      <c r="SF4" s="201"/>
      <c r="SG4" s="201"/>
      <c r="SH4" s="201"/>
      <c r="SI4" s="201"/>
      <c r="SJ4" s="201"/>
      <c r="SK4" s="201"/>
      <c r="SL4" s="201"/>
      <c r="SM4" s="201"/>
      <c r="SN4" s="201"/>
      <c r="SO4" s="201"/>
      <c r="SP4" s="201"/>
      <c r="SQ4" s="201"/>
      <c r="SR4" s="201"/>
      <c r="SS4" s="201"/>
      <c r="ST4" s="201"/>
      <c r="SU4" s="201"/>
      <c r="SV4" s="201"/>
      <c r="SW4" s="201"/>
      <c r="SX4" s="201"/>
      <c r="SY4" s="201"/>
      <c r="SZ4" s="201"/>
      <c r="TA4" s="201"/>
      <c r="TB4" s="201"/>
      <c r="TC4" s="201"/>
      <c r="TD4" s="201"/>
      <c r="TE4" s="201"/>
      <c r="TF4" s="201"/>
      <c r="TG4" s="201"/>
      <c r="TH4" s="201"/>
      <c r="TI4" s="201"/>
      <c r="TJ4" s="201"/>
      <c r="TK4" s="201"/>
      <c r="TL4" s="201"/>
      <c r="TM4" s="201"/>
      <c r="TN4" s="201"/>
      <c r="TO4" s="201"/>
      <c r="TP4" s="201"/>
      <c r="TQ4" s="201"/>
      <c r="TR4" s="201"/>
      <c r="TS4" s="201"/>
      <c r="TT4" s="201"/>
      <c r="TU4" s="201"/>
      <c r="TV4" s="201"/>
      <c r="TW4" s="201"/>
      <c r="TX4" s="201"/>
      <c r="TY4" s="201"/>
      <c r="TZ4" s="201"/>
      <c r="UA4" s="201"/>
      <c r="UB4" s="201"/>
      <c r="UC4" s="201"/>
      <c r="UD4" s="201"/>
      <c r="UE4" s="201"/>
      <c r="UF4" s="201"/>
      <c r="UG4" s="201"/>
      <c r="UH4" s="201"/>
      <c r="UI4" s="201"/>
      <c r="UJ4" s="201"/>
      <c r="UK4" s="201"/>
      <c r="UL4" s="201"/>
      <c r="UM4" s="201"/>
      <c r="UN4" s="201"/>
      <c r="UO4" s="201"/>
      <c r="UP4" s="201"/>
      <c r="UQ4" s="201"/>
      <c r="UR4" s="201"/>
      <c r="US4" s="201"/>
      <c r="UT4" s="201"/>
      <c r="UU4" s="201"/>
      <c r="UV4" s="201"/>
      <c r="UW4" s="201"/>
      <c r="UX4" s="201"/>
      <c r="UY4" s="201"/>
      <c r="UZ4" s="201"/>
      <c r="VA4" s="201"/>
      <c r="VB4" s="201"/>
      <c r="VC4" s="201"/>
      <c r="VD4" s="201"/>
      <c r="VE4" s="201"/>
      <c r="VF4" s="201"/>
      <c r="VG4" s="201"/>
      <c r="VH4" s="201"/>
      <c r="VI4" s="201"/>
      <c r="VJ4" s="201"/>
      <c r="VK4" s="201"/>
      <c r="VL4" s="201"/>
      <c r="VM4" s="201"/>
      <c r="VN4" s="201"/>
      <c r="VO4" s="201"/>
      <c r="VP4" s="201"/>
      <c r="VQ4" s="201"/>
      <c r="VR4" s="201"/>
      <c r="VS4" s="201"/>
      <c r="VT4" s="201"/>
      <c r="VU4" s="201"/>
      <c r="VV4" s="201"/>
      <c r="VW4" s="201"/>
      <c r="VX4" s="201"/>
      <c r="VY4" s="201"/>
      <c r="VZ4" s="201"/>
      <c r="WA4" s="201"/>
      <c r="WB4" s="201"/>
      <c r="WC4" s="201"/>
      <c r="WD4" s="201"/>
      <c r="WE4" s="201"/>
      <c r="WF4" s="201"/>
      <c r="WG4" s="201"/>
      <c r="WH4" s="201"/>
      <c r="WI4" s="201"/>
      <c r="WJ4" s="201"/>
      <c r="WK4" s="201"/>
      <c r="WL4" s="201"/>
      <c r="WM4" s="201"/>
      <c r="WN4" s="201"/>
      <c r="WO4" s="201"/>
      <c r="WP4" s="201"/>
      <c r="WQ4" s="201"/>
      <c r="WR4" s="201"/>
      <c r="WS4" s="201"/>
      <c r="WT4" s="201"/>
      <c r="WU4" s="201"/>
      <c r="WV4" s="201"/>
      <c r="WW4" s="201"/>
      <c r="WX4" s="201"/>
      <c r="WY4" s="201"/>
      <c r="WZ4" s="201"/>
      <c r="XA4" s="201"/>
      <c r="XB4" s="201"/>
      <c r="XC4" s="201"/>
      <c r="XD4" s="201"/>
      <c r="XE4" s="201"/>
      <c r="XF4" s="201"/>
      <c r="XG4" s="201"/>
      <c r="XH4" s="201"/>
      <c r="XI4" s="201"/>
      <c r="XJ4" s="201"/>
      <c r="XK4" s="201"/>
      <c r="XL4" s="201"/>
      <c r="XM4" s="201"/>
      <c r="XN4" s="201"/>
      <c r="XO4" s="201"/>
      <c r="XP4" s="201"/>
      <c r="XQ4" s="201"/>
      <c r="XR4" s="201"/>
      <c r="XS4" s="201"/>
      <c r="XT4" s="201"/>
      <c r="XU4" s="201"/>
      <c r="XV4" s="201"/>
      <c r="XW4" s="201"/>
      <c r="XX4" s="201"/>
      <c r="XY4" s="201"/>
      <c r="XZ4" s="201"/>
      <c r="YA4" s="201"/>
      <c r="YB4" s="201"/>
      <c r="YC4" s="201"/>
      <c r="YD4" s="201"/>
      <c r="YE4" s="201"/>
      <c r="YF4" s="201"/>
      <c r="YG4" s="201"/>
      <c r="YH4" s="201"/>
      <c r="YI4" s="201"/>
      <c r="YJ4" s="201"/>
      <c r="YK4" s="201"/>
      <c r="YL4" s="201"/>
      <c r="YM4" s="201"/>
      <c r="YN4" s="201"/>
      <c r="YO4" s="201"/>
      <c r="YP4" s="201"/>
      <c r="YQ4" s="201"/>
      <c r="YR4" s="201"/>
      <c r="YS4" s="201"/>
      <c r="YT4" s="201"/>
      <c r="YU4" s="201"/>
      <c r="YV4" s="201"/>
      <c r="YW4" s="201"/>
      <c r="YX4" s="201"/>
      <c r="YY4" s="201"/>
      <c r="YZ4" s="201"/>
      <c r="ZA4" s="201"/>
      <c r="ZB4" s="201"/>
      <c r="ZC4" s="201"/>
      <c r="ZD4" s="201"/>
      <c r="ZE4" s="201"/>
      <c r="ZF4" s="201"/>
      <c r="ZG4" s="201"/>
      <c r="ZH4" s="201"/>
      <c r="ZI4" s="201"/>
      <c r="ZJ4" s="201"/>
      <c r="ZK4" s="201"/>
      <c r="ZL4" s="201"/>
      <c r="ZM4" s="201"/>
      <c r="ZN4" s="201"/>
      <c r="ZO4" s="201"/>
      <c r="ZP4" s="201"/>
      <c r="ZQ4" s="201"/>
      <c r="ZR4" s="201"/>
      <c r="ZS4" s="201"/>
      <c r="ZT4" s="201"/>
      <c r="ZU4" s="201"/>
      <c r="ZV4" s="201"/>
      <c r="ZW4" s="201"/>
      <c r="ZX4" s="201"/>
      <c r="ZY4" s="201"/>
      <c r="ZZ4" s="201"/>
      <c r="AAA4" s="201"/>
      <c r="AAB4" s="201"/>
      <c r="AAC4" s="201"/>
      <c r="AAD4" s="201"/>
      <c r="AAE4" s="201"/>
      <c r="AAF4" s="201"/>
      <c r="AAG4" s="201"/>
      <c r="AAH4" s="201"/>
      <c r="AAI4" s="201"/>
      <c r="AAJ4" s="201"/>
      <c r="AAK4" s="201"/>
      <c r="AAL4" s="201"/>
      <c r="AAM4" s="201"/>
      <c r="AAN4" s="201"/>
      <c r="AAO4" s="201"/>
      <c r="AAP4" s="201"/>
      <c r="AAQ4" s="201"/>
      <c r="AAR4" s="201"/>
      <c r="AAS4" s="201"/>
      <c r="AAT4" s="201"/>
      <c r="AAU4" s="201"/>
      <c r="AAV4" s="201"/>
      <c r="AAW4" s="201"/>
      <c r="AAX4" s="201"/>
      <c r="AAY4" s="201"/>
      <c r="AAZ4" s="201"/>
      <c r="ABA4" s="201"/>
      <c r="ABB4" s="201"/>
      <c r="ABC4" s="201"/>
      <c r="ABD4" s="201"/>
      <c r="ABE4" s="201"/>
      <c r="ABF4" s="201"/>
      <c r="ABG4" s="201"/>
      <c r="ABH4" s="201"/>
      <c r="ABI4" s="201"/>
      <c r="ABJ4" s="201"/>
      <c r="ABK4" s="201"/>
      <c r="ABL4" s="201"/>
      <c r="ABM4" s="201"/>
      <c r="ABN4" s="201"/>
      <c r="ABO4" s="201"/>
      <c r="ABP4" s="201"/>
      <c r="ABQ4" s="201"/>
      <c r="ABR4" s="201"/>
      <c r="ABS4" s="201"/>
      <c r="ABT4" s="201"/>
      <c r="ABU4" s="201"/>
      <c r="ABV4" s="201"/>
      <c r="ABW4" s="201"/>
      <c r="ABX4" s="201"/>
      <c r="ABY4" s="201"/>
      <c r="ABZ4" s="201"/>
      <c r="ACA4" s="201"/>
      <c r="ACB4" s="201"/>
      <c r="ACC4" s="201"/>
      <c r="ACD4" s="201"/>
      <c r="ACE4" s="201"/>
      <c r="ACF4" s="201"/>
      <c r="ACG4" s="201"/>
      <c r="ACH4" s="201"/>
      <c r="ACI4" s="201"/>
      <c r="ACJ4" s="201"/>
      <c r="ACK4" s="201"/>
      <c r="ACL4" s="201"/>
      <c r="ACM4" s="201"/>
      <c r="ACN4" s="201"/>
      <c r="ACO4" s="201"/>
      <c r="ACP4" s="201"/>
      <c r="ACQ4" s="201"/>
      <c r="ACR4" s="201"/>
      <c r="ACS4" s="201"/>
      <c r="ACT4" s="201"/>
      <c r="ACU4" s="201"/>
      <c r="ACV4" s="201"/>
      <c r="ACW4" s="201"/>
      <c r="ACX4" s="201"/>
      <c r="ACY4" s="201"/>
      <c r="ACZ4" s="201"/>
      <c r="ADA4" s="201"/>
      <c r="ADB4" s="201"/>
      <c r="ADC4" s="201"/>
      <c r="ADD4" s="201"/>
      <c r="ADE4" s="201"/>
      <c r="ADF4" s="201"/>
      <c r="ADG4" s="201"/>
      <c r="ADH4" s="201"/>
      <c r="ADI4" s="201"/>
      <c r="ADJ4" s="201"/>
      <c r="ADK4" s="201"/>
      <c r="ADL4" s="201"/>
      <c r="ADM4" s="201"/>
      <c r="ADN4" s="201"/>
      <c r="ADO4" s="201"/>
      <c r="ADP4" s="201"/>
      <c r="ADQ4" s="201"/>
      <c r="ADR4" s="201"/>
      <c r="ADS4" s="201"/>
      <c r="ADT4" s="201"/>
      <c r="ADU4" s="201"/>
      <c r="ADV4" s="201"/>
      <c r="ADW4" s="201"/>
      <c r="ADX4" s="201"/>
      <c r="ADY4" s="201"/>
      <c r="ADZ4" s="201"/>
      <c r="AEA4" s="201"/>
      <c r="AEB4" s="201"/>
      <c r="AEC4" s="201"/>
      <c r="AED4" s="201"/>
      <c r="AEE4" s="201"/>
      <c r="AEF4" s="201"/>
      <c r="AEG4" s="201"/>
      <c r="AEH4" s="201"/>
      <c r="AEI4" s="201"/>
      <c r="AEJ4" s="201"/>
      <c r="AEK4" s="201"/>
      <c r="AEL4" s="201"/>
      <c r="AEM4" s="201"/>
      <c r="AEN4" s="201"/>
      <c r="AEO4" s="201"/>
      <c r="AEP4" s="201"/>
      <c r="AEQ4" s="201"/>
      <c r="AER4" s="201"/>
      <c r="AES4" s="201"/>
      <c r="AET4" s="201"/>
      <c r="AEU4" s="201"/>
      <c r="AEV4" s="201"/>
      <c r="AEW4" s="201"/>
      <c r="AEX4" s="201"/>
      <c r="AEY4" s="201"/>
      <c r="AEZ4" s="201"/>
      <c r="AFA4" s="201"/>
      <c r="AFB4" s="201"/>
      <c r="AFC4" s="201"/>
      <c r="AFD4" s="201"/>
      <c r="AFE4" s="201"/>
      <c r="AFF4" s="201"/>
      <c r="AFG4" s="201"/>
      <c r="AFH4" s="201"/>
      <c r="AFI4" s="201"/>
      <c r="AFJ4" s="201"/>
      <c r="AFK4" s="201"/>
      <c r="AFL4" s="201"/>
      <c r="AFM4" s="201"/>
      <c r="AFN4" s="201"/>
      <c r="AFO4" s="201"/>
      <c r="AFP4" s="201"/>
      <c r="AFQ4" s="201"/>
      <c r="AFR4" s="201"/>
      <c r="AFS4" s="201"/>
      <c r="AFT4" s="201"/>
      <c r="AFU4" s="201"/>
      <c r="AFV4" s="201"/>
      <c r="AFW4" s="201"/>
      <c r="AFX4" s="201"/>
      <c r="AFY4" s="201"/>
      <c r="AFZ4" s="201"/>
      <c r="AGA4" s="201"/>
      <c r="AGB4" s="201"/>
      <c r="AGC4" s="201"/>
      <c r="AGD4" s="201"/>
      <c r="AGE4" s="201"/>
    </row>
    <row r="5" spans="1:863" s="204" customFormat="1" ht="16.5" customHeight="1" thickBot="1" x14ac:dyDescent="0.25">
      <c r="A5" s="436" t="s">
        <v>99</v>
      </c>
      <c r="B5" s="406" t="s">
        <v>371</v>
      </c>
      <c r="C5" s="406" t="s">
        <v>372</v>
      </c>
      <c r="D5" s="408" t="s">
        <v>102</v>
      </c>
      <c r="E5" s="434" t="s">
        <v>285</v>
      </c>
      <c r="F5" s="435"/>
      <c r="G5" s="404" t="s">
        <v>373</v>
      </c>
      <c r="H5" s="404" t="s">
        <v>215</v>
      </c>
      <c r="I5" s="404" t="s">
        <v>231</v>
      </c>
      <c r="J5" s="404" t="s">
        <v>374</v>
      </c>
      <c r="K5" s="404" t="s">
        <v>375</v>
      </c>
      <c r="L5" s="415" t="s">
        <v>376</v>
      </c>
      <c r="M5" s="402" t="s">
        <v>113</v>
      </c>
      <c r="N5" s="417" t="s">
        <v>114</v>
      </c>
      <c r="O5" s="417" t="s">
        <v>115</v>
      </c>
      <c r="P5" s="404" t="s">
        <v>377</v>
      </c>
      <c r="Q5" s="432" t="s">
        <v>129</v>
      </c>
      <c r="R5" s="432" t="s">
        <v>124</v>
      </c>
      <c r="S5" s="410" t="s">
        <v>125</v>
      </c>
      <c r="T5" s="412" t="s">
        <v>103</v>
      </c>
      <c r="U5" s="203"/>
      <c r="V5" s="414" t="s">
        <v>128</v>
      </c>
      <c r="W5" s="414"/>
      <c r="X5" s="414"/>
      <c r="Y5" s="414"/>
      <c r="Z5" s="414"/>
      <c r="AA5" s="414"/>
      <c r="AB5" s="414"/>
      <c r="AC5" s="404" t="s">
        <v>187</v>
      </c>
      <c r="AD5" s="408" t="s">
        <v>188</v>
      </c>
      <c r="AE5" s="414" t="s">
        <v>3</v>
      </c>
      <c r="AF5" s="414"/>
      <c r="AG5" s="429"/>
      <c r="AH5" s="430" t="s">
        <v>104</v>
      </c>
      <c r="AI5" s="417" t="s">
        <v>105</v>
      </c>
      <c r="AJ5" s="417" t="s">
        <v>106</v>
      </c>
      <c r="AK5" s="408" t="s">
        <v>107</v>
      </c>
      <c r="AL5" s="417" t="s">
        <v>108</v>
      </c>
      <c r="AM5" s="410" t="s">
        <v>179</v>
      </c>
      <c r="AN5" s="415" t="s">
        <v>286</v>
      </c>
      <c r="AO5" s="402" t="s">
        <v>287</v>
      </c>
      <c r="AP5" s="427" t="s">
        <v>288</v>
      </c>
      <c r="AQ5" s="404" t="s">
        <v>289</v>
      </c>
      <c r="AR5" s="404" t="s">
        <v>290</v>
      </c>
      <c r="AS5" s="427" t="s">
        <v>291</v>
      </c>
      <c r="AT5" s="427" t="s">
        <v>133</v>
      </c>
      <c r="AU5" s="438" t="s">
        <v>134</v>
      </c>
      <c r="AV5" s="381"/>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c r="HN5" s="205"/>
      <c r="HO5" s="205"/>
      <c r="HP5" s="205"/>
      <c r="HQ5" s="205"/>
      <c r="HR5" s="205"/>
      <c r="HS5" s="205"/>
      <c r="HT5" s="205"/>
      <c r="HU5" s="205"/>
      <c r="HV5" s="205"/>
      <c r="HW5" s="205"/>
      <c r="HX5" s="205"/>
      <c r="HY5" s="205"/>
      <c r="HZ5" s="205"/>
      <c r="IA5" s="205"/>
      <c r="IB5" s="205"/>
      <c r="IC5" s="205"/>
      <c r="ID5" s="205"/>
      <c r="IE5" s="205"/>
      <c r="IF5" s="205"/>
      <c r="IG5" s="205"/>
      <c r="IH5" s="205"/>
      <c r="II5" s="205"/>
      <c r="IJ5" s="205"/>
      <c r="IK5" s="205"/>
      <c r="IL5" s="205"/>
      <c r="IM5" s="205"/>
      <c r="IN5" s="205"/>
      <c r="IO5" s="205"/>
      <c r="IP5" s="205"/>
      <c r="IQ5" s="205"/>
      <c r="IR5" s="205"/>
      <c r="IS5" s="205"/>
      <c r="IT5" s="205"/>
      <c r="IU5" s="205"/>
      <c r="IV5" s="205"/>
      <c r="IW5" s="205"/>
      <c r="IX5" s="205"/>
      <c r="IY5" s="205"/>
      <c r="IZ5" s="205"/>
      <c r="JA5" s="205"/>
      <c r="JB5" s="205"/>
      <c r="JC5" s="205"/>
      <c r="JD5" s="205"/>
      <c r="JE5" s="205"/>
      <c r="JF5" s="205"/>
      <c r="JG5" s="205"/>
      <c r="JH5" s="205"/>
      <c r="JI5" s="205"/>
      <c r="JJ5" s="205"/>
      <c r="JK5" s="205"/>
      <c r="JL5" s="205"/>
      <c r="JM5" s="205"/>
      <c r="JN5" s="205"/>
      <c r="JO5" s="205"/>
      <c r="JP5" s="205"/>
      <c r="JQ5" s="205"/>
      <c r="JR5" s="205"/>
      <c r="JS5" s="205"/>
      <c r="JT5" s="205"/>
      <c r="JU5" s="205"/>
      <c r="JV5" s="205"/>
      <c r="JW5" s="205"/>
      <c r="JX5" s="205"/>
      <c r="JY5" s="205"/>
      <c r="JZ5" s="205"/>
      <c r="KA5" s="205"/>
      <c r="KB5" s="205"/>
      <c r="KC5" s="205"/>
      <c r="KD5" s="205"/>
      <c r="KE5" s="205"/>
      <c r="KF5" s="205"/>
      <c r="KG5" s="205"/>
      <c r="KH5" s="205"/>
      <c r="KI5" s="205"/>
      <c r="KJ5" s="205"/>
      <c r="KK5" s="205"/>
      <c r="KL5" s="205"/>
      <c r="KM5" s="205"/>
      <c r="KN5" s="205"/>
      <c r="KO5" s="205"/>
      <c r="KP5" s="205"/>
      <c r="KQ5" s="205"/>
      <c r="KR5" s="205"/>
      <c r="KS5" s="205"/>
      <c r="KT5" s="205"/>
      <c r="KU5" s="205"/>
      <c r="KV5" s="205"/>
      <c r="KW5" s="205"/>
      <c r="KX5" s="205"/>
      <c r="KY5" s="205"/>
      <c r="KZ5" s="205"/>
      <c r="LA5" s="205"/>
      <c r="LB5" s="205"/>
      <c r="LC5" s="205"/>
      <c r="LD5" s="205"/>
      <c r="LE5" s="205"/>
      <c r="LF5" s="205"/>
      <c r="LG5" s="205"/>
      <c r="LH5" s="205"/>
      <c r="LI5" s="205"/>
      <c r="LJ5" s="205"/>
      <c r="LK5" s="205"/>
      <c r="LL5" s="205"/>
      <c r="LM5" s="205"/>
      <c r="LN5" s="205"/>
      <c r="LO5" s="205"/>
      <c r="LP5" s="205"/>
      <c r="LQ5" s="205"/>
      <c r="LR5" s="205"/>
      <c r="LS5" s="205"/>
      <c r="LT5" s="205"/>
      <c r="LU5" s="205"/>
      <c r="LV5" s="205"/>
      <c r="LW5" s="205"/>
      <c r="LX5" s="205"/>
      <c r="LY5" s="205"/>
      <c r="LZ5" s="205"/>
      <c r="MA5" s="205"/>
      <c r="MB5" s="205"/>
      <c r="MC5" s="205"/>
      <c r="MD5" s="205"/>
      <c r="ME5" s="205"/>
      <c r="MF5" s="205"/>
      <c r="MG5" s="205"/>
      <c r="MH5" s="205"/>
      <c r="MI5" s="205"/>
      <c r="MJ5" s="205"/>
      <c r="MK5" s="205"/>
      <c r="ML5" s="205"/>
      <c r="MM5" s="205"/>
      <c r="MN5" s="205"/>
      <c r="MO5" s="205"/>
      <c r="MP5" s="205"/>
      <c r="MQ5" s="205"/>
      <c r="MR5" s="205"/>
      <c r="MS5" s="205"/>
      <c r="MT5" s="205"/>
      <c r="MU5" s="205"/>
      <c r="MV5" s="205"/>
      <c r="MW5" s="205"/>
      <c r="MX5" s="205"/>
      <c r="MY5" s="205"/>
      <c r="MZ5" s="205"/>
      <c r="NA5" s="205"/>
      <c r="NB5" s="205"/>
      <c r="NC5" s="205"/>
      <c r="ND5" s="205"/>
      <c r="NE5" s="205"/>
      <c r="NF5" s="205"/>
      <c r="NG5" s="205"/>
      <c r="NH5" s="205"/>
      <c r="NI5" s="205"/>
      <c r="NJ5" s="205"/>
      <c r="NK5" s="205"/>
      <c r="NL5" s="205"/>
      <c r="NM5" s="205"/>
      <c r="NN5" s="205"/>
      <c r="NO5" s="205"/>
      <c r="NP5" s="205"/>
      <c r="NQ5" s="205"/>
      <c r="NR5" s="205"/>
      <c r="NS5" s="205"/>
      <c r="NT5" s="205"/>
      <c r="NU5" s="205"/>
      <c r="NV5" s="205"/>
      <c r="NW5" s="205"/>
      <c r="NX5" s="205"/>
      <c r="NY5" s="205"/>
      <c r="NZ5" s="205"/>
      <c r="OA5" s="205"/>
      <c r="OB5" s="205"/>
      <c r="OC5" s="205"/>
      <c r="OD5" s="205"/>
      <c r="OE5" s="205"/>
      <c r="OF5" s="205"/>
      <c r="OG5" s="205"/>
      <c r="OH5" s="205"/>
      <c r="OI5" s="205"/>
      <c r="OJ5" s="205"/>
      <c r="OK5" s="205"/>
      <c r="OL5" s="205"/>
      <c r="OM5" s="205"/>
      <c r="ON5" s="205"/>
      <c r="OO5" s="205"/>
      <c r="OP5" s="205"/>
      <c r="OQ5" s="205"/>
      <c r="OR5" s="205"/>
      <c r="OS5" s="205"/>
      <c r="OT5" s="205"/>
      <c r="OU5" s="205"/>
      <c r="OV5" s="205"/>
      <c r="OW5" s="205"/>
      <c r="OX5" s="205"/>
      <c r="OY5" s="205"/>
      <c r="OZ5" s="205"/>
      <c r="PA5" s="205"/>
      <c r="PB5" s="205"/>
      <c r="PC5" s="205"/>
      <c r="PD5" s="205"/>
      <c r="PE5" s="205"/>
      <c r="PF5" s="205"/>
      <c r="PG5" s="205"/>
      <c r="PH5" s="205"/>
      <c r="PI5" s="205"/>
      <c r="PJ5" s="205"/>
      <c r="PK5" s="205"/>
      <c r="PL5" s="205"/>
      <c r="PM5" s="205"/>
      <c r="PN5" s="205"/>
      <c r="PO5" s="205"/>
      <c r="PP5" s="205"/>
      <c r="PQ5" s="205"/>
      <c r="PR5" s="205"/>
      <c r="PS5" s="205"/>
      <c r="PT5" s="205"/>
      <c r="PU5" s="205"/>
      <c r="PV5" s="205"/>
      <c r="PW5" s="205"/>
      <c r="PX5" s="205"/>
      <c r="PY5" s="205"/>
      <c r="PZ5" s="205"/>
      <c r="QA5" s="205"/>
      <c r="QB5" s="205"/>
      <c r="QC5" s="205"/>
      <c r="QD5" s="205"/>
      <c r="QE5" s="205"/>
      <c r="QF5" s="205"/>
      <c r="QG5" s="205"/>
      <c r="QH5" s="205"/>
      <c r="QI5" s="205"/>
      <c r="QJ5" s="205"/>
      <c r="QK5" s="205"/>
      <c r="QL5" s="205"/>
      <c r="QM5" s="205"/>
      <c r="QN5" s="205"/>
      <c r="QO5" s="205"/>
      <c r="QP5" s="205"/>
      <c r="QQ5" s="205"/>
      <c r="QR5" s="205"/>
      <c r="QS5" s="205"/>
      <c r="QT5" s="205"/>
      <c r="QU5" s="205"/>
      <c r="QV5" s="205"/>
      <c r="QW5" s="205"/>
      <c r="QX5" s="205"/>
      <c r="QY5" s="205"/>
      <c r="QZ5" s="205"/>
      <c r="RA5" s="205"/>
      <c r="RB5" s="205"/>
      <c r="RC5" s="205"/>
      <c r="RD5" s="205"/>
      <c r="RE5" s="205"/>
      <c r="RF5" s="205"/>
      <c r="RG5" s="205"/>
      <c r="RH5" s="205"/>
      <c r="RI5" s="205"/>
      <c r="RJ5" s="205"/>
      <c r="RK5" s="205"/>
      <c r="RL5" s="205"/>
      <c r="RM5" s="205"/>
      <c r="RN5" s="205"/>
      <c r="RO5" s="205"/>
      <c r="RP5" s="205"/>
      <c r="RQ5" s="205"/>
      <c r="RR5" s="205"/>
      <c r="RS5" s="205"/>
      <c r="RT5" s="205"/>
      <c r="RU5" s="205"/>
      <c r="RV5" s="205"/>
      <c r="RW5" s="205"/>
      <c r="RX5" s="205"/>
      <c r="RY5" s="205"/>
      <c r="RZ5" s="205"/>
      <c r="SA5" s="205"/>
      <c r="SB5" s="205"/>
      <c r="SC5" s="205"/>
      <c r="SD5" s="205"/>
      <c r="SE5" s="205"/>
      <c r="SF5" s="205"/>
      <c r="SG5" s="205"/>
      <c r="SH5" s="205"/>
      <c r="SI5" s="205"/>
      <c r="SJ5" s="205"/>
      <c r="SK5" s="205"/>
      <c r="SL5" s="205"/>
      <c r="SM5" s="205"/>
      <c r="SN5" s="205"/>
      <c r="SO5" s="205"/>
      <c r="SP5" s="205"/>
      <c r="SQ5" s="205"/>
      <c r="SR5" s="205"/>
      <c r="SS5" s="205"/>
      <c r="ST5" s="205"/>
      <c r="SU5" s="205"/>
      <c r="SV5" s="205"/>
      <c r="SW5" s="205"/>
      <c r="SX5" s="205"/>
      <c r="SY5" s="205"/>
      <c r="SZ5" s="205"/>
      <c r="TA5" s="205"/>
      <c r="TB5" s="205"/>
      <c r="TC5" s="205"/>
      <c r="TD5" s="205"/>
      <c r="TE5" s="205"/>
      <c r="TF5" s="205"/>
      <c r="TG5" s="205"/>
      <c r="TH5" s="205"/>
      <c r="TI5" s="205"/>
      <c r="TJ5" s="205"/>
      <c r="TK5" s="205"/>
      <c r="TL5" s="205"/>
      <c r="TM5" s="205"/>
      <c r="TN5" s="205"/>
      <c r="TO5" s="205"/>
      <c r="TP5" s="205"/>
      <c r="TQ5" s="205"/>
      <c r="TR5" s="205"/>
      <c r="TS5" s="205"/>
      <c r="TT5" s="205"/>
      <c r="TU5" s="205"/>
      <c r="TV5" s="205"/>
      <c r="TW5" s="205"/>
      <c r="TX5" s="205"/>
      <c r="TY5" s="205"/>
      <c r="TZ5" s="205"/>
      <c r="UA5" s="205"/>
      <c r="UB5" s="205"/>
      <c r="UC5" s="205"/>
      <c r="UD5" s="205"/>
      <c r="UE5" s="205"/>
      <c r="UF5" s="205"/>
      <c r="UG5" s="205"/>
      <c r="UH5" s="205"/>
      <c r="UI5" s="205"/>
      <c r="UJ5" s="205"/>
      <c r="UK5" s="205"/>
      <c r="UL5" s="205"/>
      <c r="UM5" s="205"/>
      <c r="UN5" s="205"/>
      <c r="UO5" s="205"/>
      <c r="UP5" s="205"/>
      <c r="UQ5" s="205"/>
      <c r="UR5" s="205"/>
      <c r="US5" s="205"/>
      <c r="UT5" s="205"/>
      <c r="UU5" s="205"/>
      <c r="UV5" s="205"/>
      <c r="UW5" s="205"/>
      <c r="UX5" s="205"/>
      <c r="UY5" s="205"/>
      <c r="UZ5" s="205"/>
      <c r="VA5" s="205"/>
      <c r="VB5" s="205"/>
      <c r="VC5" s="205"/>
      <c r="VD5" s="205"/>
      <c r="VE5" s="205"/>
      <c r="VF5" s="205"/>
      <c r="VG5" s="205"/>
      <c r="VH5" s="205"/>
      <c r="VI5" s="205"/>
      <c r="VJ5" s="205"/>
      <c r="VK5" s="205"/>
      <c r="VL5" s="205"/>
      <c r="VM5" s="205"/>
      <c r="VN5" s="205"/>
      <c r="VO5" s="205"/>
      <c r="VP5" s="205"/>
      <c r="VQ5" s="205"/>
      <c r="VR5" s="205"/>
      <c r="VS5" s="205"/>
      <c r="VT5" s="205"/>
      <c r="VU5" s="205"/>
      <c r="VV5" s="205"/>
      <c r="VW5" s="205"/>
      <c r="VX5" s="205"/>
      <c r="VY5" s="205"/>
      <c r="VZ5" s="205"/>
      <c r="WA5" s="205"/>
      <c r="WB5" s="205"/>
      <c r="WC5" s="205"/>
      <c r="WD5" s="205"/>
      <c r="WE5" s="205"/>
      <c r="WF5" s="205"/>
      <c r="WG5" s="205"/>
      <c r="WH5" s="205"/>
      <c r="WI5" s="205"/>
      <c r="WJ5" s="205"/>
      <c r="WK5" s="205"/>
      <c r="WL5" s="205"/>
      <c r="WM5" s="205"/>
      <c r="WN5" s="205"/>
      <c r="WO5" s="205"/>
      <c r="WP5" s="205"/>
      <c r="WQ5" s="205"/>
      <c r="WR5" s="205"/>
      <c r="WS5" s="205"/>
      <c r="WT5" s="205"/>
      <c r="WU5" s="205"/>
      <c r="WV5" s="205"/>
      <c r="WW5" s="205"/>
      <c r="WX5" s="205"/>
      <c r="WY5" s="205"/>
      <c r="WZ5" s="205"/>
      <c r="XA5" s="205"/>
      <c r="XB5" s="205"/>
      <c r="XC5" s="205"/>
      <c r="XD5" s="205"/>
      <c r="XE5" s="205"/>
      <c r="XF5" s="205"/>
      <c r="XG5" s="205"/>
      <c r="XH5" s="205"/>
      <c r="XI5" s="205"/>
      <c r="XJ5" s="205"/>
      <c r="XK5" s="205"/>
      <c r="XL5" s="205"/>
      <c r="XM5" s="205"/>
      <c r="XN5" s="205"/>
      <c r="XO5" s="205"/>
      <c r="XP5" s="205"/>
      <c r="XQ5" s="205"/>
      <c r="XR5" s="205"/>
      <c r="XS5" s="205"/>
      <c r="XT5" s="205"/>
      <c r="XU5" s="205"/>
      <c r="XV5" s="205"/>
      <c r="XW5" s="205"/>
      <c r="XX5" s="205"/>
      <c r="XY5" s="205"/>
      <c r="XZ5" s="205"/>
      <c r="YA5" s="205"/>
      <c r="YB5" s="205"/>
      <c r="YC5" s="205"/>
      <c r="YD5" s="205"/>
      <c r="YE5" s="205"/>
      <c r="YF5" s="205"/>
      <c r="YG5" s="205"/>
      <c r="YH5" s="205"/>
      <c r="YI5" s="205"/>
      <c r="YJ5" s="205"/>
      <c r="YK5" s="205"/>
      <c r="YL5" s="205"/>
      <c r="YM5" s="205"/>
      <c r="YN5" s="205"/>
      <c r="YO5" s="205"/>
      <c r="YP5" s="205"/>
      <c r="YQ5" s="205"/>
      <c r="YR5" s="205"/>
      <c r="YS5" s="205"/>
      <c r="YT5" s="205"/>
      <c r="YU5" s="205"/>
      <c r="YV5" s="205"/>
      <c r="YW5" s="205"/>
      <c r="YX5" s="205"/>
      <c r="YY5" s="205"/>
      <c r="YZ5" s="205"/>
      <c r="ZA5" s="205"/>
      <c r="ZB5" s="205"/>
      <c r="ZC5" s="205"/>
      <c r="ZD5" s="205"/>
      <c r="ZE5" s="205"/>
      <c r="ZF5" s="205"/>
      <c r="ZG5" s="205"/>
      <c r="ZH5" s="205"/>
      <c r="ZI5" s="205"/>
      <c r="ZJ5" s="205"/>
      <c r="ZK5" s="205"/>
      <c r="ZL5" s="205"/>
      <c r="ZM5" s="205"/>
      <c r="ZN5" s="205"/>
      <c r="ZO5" s="205"/>
      <c r="ZP5" s="205"/>
      <c r="ZQ5" s="205"/>
      <c r="ZR5" s="205"/>
      <c r="ZS5" s="205"/>
      <c r="ZT5" s="205"/>
      <c r="ZU5" s="205"/>
      <c r="ZV5" s="205"/>
      <c r="ZW5" s="205"/>
      <c r="ZX5" s="205"/>
      <c r="ZY5" s="205"/>
      <c r="ZZ5" s="205"/>
      <c r="AAA5" s="205"/>
      <c r="AAB5" s="205"/>
      <c r="AAC5" s="205"/>
      <c r="AAD5" s="205"/>
      <c r="AAE5" s="205"/>
      <c r="AAF5" s="205"/>
      <c r="AAG5" s="205"/>
      <c r="AAH5" s="205"/>
      <c r="AAI5" s="205"/>
      <c r="AAJ5" s="205"/>
      <c r="AAK5" s="205"/>
      <c r="AAL5" s="205"/>
      <c r="AAM5" s="205"/>
      <c r="AAN5" s="205"/>
      <c r="AAO5" s="205"/>
      <c r="AAP5" s="205"/>
      <c r="AAQ5" s="205"/>
      <c r="AAR5" s="205"/>
      <c r="AAS5" s="205"/>
      <c r="AAT5" s="205"/>
      <c r="AAU5" s="205"/>
      <c r="AAV5" s="205"/>
      <c r="AAW5" s="205"/>
      <c r="AAX5" s="205"/>
      <c r="AAY5" s="205"/>
      <c r="AAZ5" s="205"/>
      <c r="ABA5" s="205"/>
      <c r="ABB5" s="205"/>
      <c r="ABC5" s="205"/>
      <c r="ABD5" s="205"/>
      <c r="ABE5" s="205"/>
      <c r="ABF5" s="205"/>
      <c r="ABG5" s="205"/>
      <c r="ABH5" s="205"/>
      <c r="ABI5" s="205"/>
      <c r="ABJ5" s="205"/>
      <c r="ABK5" s="205"/>
      <c r="ABL5" s="205"/>
      <c r="ABM5" s="205"/>
      <c r="ABN5" s="205"/>
      <c r="ABO5" s="205"/>
      <c r="ABP5" s="205"/>
      <c r="ABQ5" s="205"/>
      <c r="ABR5" s="205"/>
      <c r="ABS5" s="205"/>
      <c r="ABT5" s="205"/>
      <c r="ABU5" s="205"/>
      <c r="ABV5" s="205"/>
      <c r="ABW5" s="205"/>
      <c r="ABX5" s="205"/>
      <c r="ABY5" s="205"/>
      <c r="ABZ5" s="205"/>
      <c r="ACA5" s="205"/>
      <c r="ACB5" s="205"/>
      <c r="ACC5" s="205"/>
      <c r="ACD5" s="205"/>
      <c r="ACE5" s="205"/>
      <c r="ACF5" s="205"/>
      <c r="ACG5" s="205"/>
      <c r="ACH5" s="205"/>
      <c r="ACI5" s="205"/>
      <c r="ACJ5" s="205"/>
      <c r="ACK5" s="205"/>
      <c r="ACL5" s="205"/>
      <c r="ACM5" s="205"/>
      <c r="ACN5" s="205"/>
      <c r="ACO5" s="205"/>
      <c r="ACP5" s="205"/>
      <c r="ACQ5" s="205"/>
      <c r="ACR5" s="205"/>
      <c r="ACS5" s="205"/>
      <c r="ACT5" s="205"/>
      <c r="ACU5" s="205"/>
      <c r="ACV5" s="205"/>
      <c r="ACW5" s="205"/>
      <c r="ACX5" s="205"/>
      <c r="ACY5" s="205"/>
      <c r="ACZ5" s="205"/>
      <c r="ADA5" s="205"/>
      <c r="ADB5" s="205"/>
      <c r="ADC5" s="205"/>
      <c r="ADD5" s="205"/>
      <c r="ADE5" s="205"/>
      <c r="ADF5" s="205"/>
      <c r="ADG5" s="205"/>
      <c r="ADH5" s="205"/>
      <c r="ADI5" s="205"/>
      <c r="ADJ5" s="205"/>
      <c r="ADK5" s="205"/>
      <c r="ADL5" s="205"/>
      <c r="ADM5" s="205"/>
      <c r="ADN5" s="205"/>
      <c r="ADO5" s="205"/>
      <c r="ADP5" s="205"/>
      <c r="ADQ5" s="205"/>
      <c r="ADR5" s="205"/>
      <c r="ADS5" s="205"/>
      <c r="ADT5" s="205"/>
      <c r="ADU5" s="205"/>
      <c r="ADV5" s="205"/>
      <c r="ADW5" s="205"/>
      <c r="ADX5" s="205"/>
      <c r="ADY5" s="205"/>
      <c r="ADZ5" s="205"/>
      <c r="AEA5" s="205"/>
      <c r="AEB5" s="205"/>
      <c r="AEC5" s="205"/>
      <c r="AED5" s="205"/>
      <c r="AEE5" s="205"/>
      <c r="AEF5" s="205"/>
      <c r="AEG5" s="205"/>
      <c r="AEH5" s="205"/>
      <c r="AEI5" s="205"/>
      <c r="AEJ5" s="205"/>
      <c r="AEK5" s="205"/>
      <c r="AEL5" s="205"/>
      <c r="AEM5" s="205"/>
      <c r="AEN5" s="205"/>
      <c r="AEO5" s="205"/>
      <c r="AEP5" s="205"/>
      <c r="AEQ5" s="205"/>
      <c r="AER5" s="205"/>
      <c r="AES5" s="205"/>
      <c r="AET5" s="205"/>
      <c r="AEU5" s="205"/>
      <c r="AEV5" s="205"/>
      <c r="AEW5" s="205"/>
      <c r="AEX5" s="205"/>
      <c r="AEY5" s="205"/>
      <c r="AEZ5" s="205"/>
      <c r="AFA5" s="205"/>
      <c r="AFB5" s="205"/>
      <c r="AFC5" s="205"/>
      <c r="AFD5" s="205"/>
      <c r="AFE5" s="205"/>
      <c r="AFF5" s="205"/>
      <c r="AFG5" s="205"/>
      <c r="AFH5" s="205"/>
      <c r="AFI5" s="205"/>
      <c r="AFJ5" s="205"/>
      <c r="AFK5" s="205"/>
      <c r="AFL5" s="205"/>
      <c r="AFM5" s="205"/>
      <c r="AFN5" s="205"/>
      <c r="AFO5" s="205"/>
      <c r="AFP5" s="205"/>
      <c r="AFQ5" s="205"/>
      <c r="AFR5" s="205"/>
      <c r="AFS5" s="205"/>
      <c r="AFT5" s="205"/>
      <c r="AFU5" s="205"/>
      <c r="AFV5" s="205"/>
      <c r="AFW5" s="205"/>
      <c r="AFX5" s="205"/>
      <c r="AFY5" s="205"/>
      <c r="AFZ5" s="205"/>
      <c r="AGA5" s="205"/>
      <c r="AGB5" s="205"/>
      <c r="AGC5" s="205"/>
      <c r="AGD5" s="205"/>
      <c r="AGE5" s="205"/>
    </row>
    <row r="6" spans="1:863" s="204" customFormat="1" ht="81" customHeight="1" x14ac:dyDescent="0.2">
      <c r="A6" s="437"/>
      <c r="B6" s="407"/>
      <c r="C6" s="407"/>
      <c r="D6" s="409"/>
      <c r="E6" s="206" t="s">
        <v>292</v>
      </c>
      <c r="F6" s="207" t="s">
        <v>293</v>
      </c>
      <c r="G6" s="405"/>
      <c r="H6" s="405"/>
      <c r="I6" s="405"/>
      <c r="J6" s="405"/>
      <c r="K6" s="405"/>
      <c r="L6" s="416"/>
      <c r="M6" s="403"/>
      <c r="N6" s="418"/>
      <c r="O6" s="418"/>
      <c r="P6" s="405"/>
      <c r="Q6" s="433"/>
      <c r="R6" s="433"/>
      <c r="S6" s="411"/>
      <c r="T6" s="413"/>
      <c r="U6" s="208" t="s">
        <v>212</v>
      </c>
      <c r="V6" s="208" t="s">
        <v>142</v>
      </c>
      <c r="W6" s="208" t="s">
        <v>136</v>
      </c>
      <c r="X6" s="208" t="s">
        <v>141</v>
      </c>
      <c r="Y6" s="208" t="s">
        <v>139</v>
      </c>
      <c r="Z6" s="208" t="s">
        <v>140</v>
      </c>
      <c r="AA6" s="208" t="s">
        <v>137</v>
      </c>
      <c r="AB6" s="208" t="s">
        <v>138</v>
      </c>
      <c r="AC6" s="405"/>
      <c r="AD6" s="409"/>
      <c r="AE6" s="209" t="s">
        <v>189</v>
      </c>
      <c r="AF6" s="209" t="s">
        <v>190</v>
      </c>
      <c r="AG6" s="210" t="s">
        <v>191</v>
      </c>
      <c r="AH6" s="431"/>
      <c r="AI6" s="418"/>
      <c r="AJ6" s="418"/>
      <c r="AK6" s="409"/>
      <c r="AL6" s="418"/>
      <c r="AM6" s="411"/>
      <c r="AN6" s="416"/>
      <c r="AO6" s="403"/>
      <c r="AP6" s="428"/>
      <c r="AQ6" s="405"/>
      <c r="AR6" s="405"/>
      <c r="AS6" s="428"/>
      <c r="AT6" s="428"/>
      <c r="AU6" s="439"/>
      <c r="AV6" s="382"/>
      <c r="AW6" s="211"/>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c r="IW6" s="205"/>
      <c r="IX6" s="205"/>
      <c r="IY6" s="205"/>
      <c r="IZ6" s="205"/>
      <c r="JA6" s="205"/>
      <c r="JB6" s="205"/>
      <c r="JC6" s="205"/>
      <c r="JD6" s="205"/>
      <c r="JE6" s="205"/>
      <c r="JF6" s="205"/>
      <c r="JG6" s="205"/>
      <c r="JH6" s="205"/>
      <c r="JI6" s="205"/>
      <c r="JJ6" s="205"/>
      <c r="JK6" s="205"/>
      <c r="JL6" s="205"/>
      <c r="JM6" s="205"/>
      <c r="JN6" s="205"/>
      <c r="JO6" s="205"/>
      <c r="JP6" s="205"/>
      <c r="JQ6" s="205"/>
      <c r="JR6" s="205"/>
      <c r="JS6" s="205"/>
      <c r="JT6" s="205"/>
      <c r="JU6" s="205"/>
      <c r="JV6" s="205"/>
      <c r="JW6" s="205"/>
      <c r="JX6" s="205"/>
      <c r="JY6" s="205"/>
      <c r="JZ6" s="205"/>
      <c r="KA6" s="205"/>
      <c r="KB6" s="205"/>
      <c r="KC6" s="205"/>
      <c r="KD6" s="205"/>
      <c r="KE6" s="205"/>
      <c r="KF6" s="205"/>
      <c r="KG6" s="205"/>
      <c r="KH6" s="205"/>
      <c r="KI6" s="205"/>
      <c r="KJ6" s="205"/>
      <c r="KK6" s="205"/>
      <c r="KL6" s="205"/>
      <c r="KM6" s="205"/>
      <c r="KN6" s="205"/>
      <c r="KO6" s="205"/>
      <c r="KP6" s="205"/>
      <c r="KQ6" s="205"/>
      <c r="KR6" s="205"/>
      <c r="KS6" s="205"/>
      <c r="KT6" s="205"/>
      <c r="KU6" s="205"/>
      <c r="KV6" s="205"/>
      <c r="KW6" s="205"/>
      <c r="KX6" s="205"/>
      <c r="KY6" s="205"/>
      <c r="KZ6" s="205"/>
      <c r="LA6" s="205"/>
      <c r="LB6" s="205"/>
      <c r="LC6" s="205"/>
      <c r="LD6" s="205"/>
      <c r="LE6" s="205"/>
      <c r="LF6" s="205"/>
      <c r="LG6" s="205"/>
      <c r="LH6" s="205"/>
      <c r="LI6" s="205"/>
      <c r="LJ6" s="205"/>
      <c r="LK6" s="205"/>
      <c r="LL6" s="205"/>
      <c r="LM6" s="205"/>
      <c r="LN6" s="205"/>
      <c r="LO6" s="205"/>
      <c r="LP6" s="205"/>
      <c r="LQ6" s="205"/>
      <c r="LR6" s="205"/>
      <c r="LS6" s="205"/>
      <c r="LT6" s="205"/>
      <c r="LU6" s="205"/>
      <c r="LV6" s="205"/>
      <c r="LW6" s="205"/>
      <c r="LX6" s="205"/>
      <c r="LY6" s="205"/>
      <c r="LZ6" s="205"/>
      <c r="MA6" s="205"/>
      <c r="MB6" s="205"/>
      <c r="MC6" s="205"/>
      <c r="MD6" s="205"/>
      <c r="ME6" s="205"/>
      <c r="MF6" s="205"/>
      <c r="MG6" s="205"/>
      <c r="MH6" s="205"/>
      <c r="MI6" s="205"/>
      <c r="MJ6" s="205"/>
      <c r="MK6" s="205"/>
      <c r="ML6" s="205"/>
      <c r="MM6" s="205"/>
      <c r="MN6" s="205"/>
      <c r="MO6" s="205"/>
      <c r="MP6" s="205"/>
      <c r="MQ6" s="205"/>
      <c r="MR6" s="205"/>
      <c r="MS6" s="205"/>
      <c r="MT6" s="205"/>
      <c r="MU6" s="205"/>
      <c r="MV6" s="205"/>
      <c r="MW6" s="205"/>
      <c r="MX6" s="205"/>
      <c r="MY6" s="205"/>
      <c r="MZ6" s="205"/>
      <c r="NA6" s="205"/>
      <c r="NB6" s="205"/>
      <c r="NC6" s="205"/>
      <c r="ND6" s="205"/>
      <c r="NE6" s="205"/>
      <c r="NF6" s="205"/>
      <c r="NG6" s="205"/>
      <c r="NH6" s="205"/>
      <c r="NI6" s="205"/>
      <c r="NJ6" s="205"/>
      <c r="NK6" s="205"/>
      <c r="NL6" s="205"/>
      <c r="NM6" s="205"/>
      <c r="NN6" s="205"/>
      <c r="NO6" s="205"/>
      <c r="NP6" s="205"/>
      <c r="NQ6" s="205"/>
      <c r="NR6" s="205"/>
      <c r="NS6" s="205"/>
      <c r="NT6" s="205"/>
      <c r="NU6" s="205"/>
      <c r="NV6" s="205"/>
      <c r="NW6" s="205"/>
      <c r="NX6" s="205"/>
      <c r="NY6" s="205"/>
      <c r="NZ6" s="205"/>
      <c r="OA6" s="205"/>
      <c r="OB6" s="205"/>
      <c r="OC6" s="205"/>
      <c r="OD6" s="205"/>
      <c r="OE6" s="205"/>
      <c r="OF6" s="205"/>
      <c r="OG6" s="205"/>
      <c r="OH6" s="205"/>
      <c r="OI6" s="205"/>
      <c r="OJ6" s="205"/>
      <c r="OK6" s="205"/>
      <c r="OL6" s="205"/>
      <c r="OM6" s="205"/>
      <c r="ON6" s="205"/>
      <c r="OO6" s="205"/>
      <c r="OP6" s="205"/>
      <c r="OQ6" s="205"/>
      <c r="OR6" s="205"/>
      <c r="OS6" s="205"/>
      <c r="OT6" s="205"/>
      <c r="OU6" s="205"/>
      <c r="OV6" s="205"/>
      <c r="OW6" s="205"/>
      <c r="OX6" s="205"/>
      <c r="OY6" s="205"/>
      <c r="OZ6" s="205"/>
      <c r="PA6" s="205"/>
      <c r="PB6" s="205"/>
      <c r="PC6" s="205"/>
      <c r="PD6" s="205"/>
      <c r="PE6" s="205"/>
      <c r="PF6" s="205"/>
      <c r="PG6" s="205"/>
      <c r="PH6" s="205"/>
      <c r="PI6" s="205"/>
      <c r="PJ6" s="205"/>
      <c r="PK6" s="205"/>
      <c r="PL6" s="205"/>
      <c r="PM6" s="205"/>
      <c r="PN6" s="205"/>
      <c r="PO6" s="205"/>
      <c r="PP6" s="205"/>
      <c r="PQ6" s="205"/>
      <c r="PR6" s="205"/>
      <c r="PS6" s="205"/>
      <c r="PT6" s="205"/>
      <c r="PU6" s="205"/>
      <c r="PV6" s="205"/>
      <c r="PW6" s="205"/>
      <c r="PX6" s="205"/>
      <c r="PY6" s="205"/>
      <c r="PZ6" s="205"/>
      <c r="QA6" s="205"/>
      <c r="QB6" s="205"/>
      <c r="QC6" s="205"/>
      <c r="QD6" s="205"/>
      <c r="QE6" s="205"/>
      <c r="QF6" s="205"/>
      <c r="QG6" s="205"/>
      <c r="QH6" s="205"/>
      <c r="QI6" s="205"/>
      <c r="QJ6" s="205"/>
      <c r="QK6" s="205"/>
      <c r="QL6" s="205"/>
      <c r="QM6" s="205"/>
      <c r="QN6" s="205"/>
      <c r="QO6" s="205"/>
      <c r="QP6" s="205"/>
      <c r="QQ6" s="205"/>
      <c r="QR6" s="205"/>
      <c r="QS6" s="205"/>
      <c r="QT6" s="205"/>
      <c r="QU6" s="205"/>
      <c r="QV6" s="205"/>
      <c r="QW6" s="205"/>
      <c r="QX6" s="205"/>
      <c r="QY6" s="205"/>
      <c r="QZ6" s="205"/>
      <c r="RA6" s="205"/>
      <c r="RB6" s="205"/>
      <c r="RC6" s="205"/>
      <c r="RD6" s="205"/>
      <c r="RE6" s="205"/>
      <c r="RF6" s="205"/>
      <c r="RG6" s="205"/>
      <c r="RH6" s="205"/>
      <c r="RI6" s="205"/>
      <c r="RJ6" s="205"/>
      <c r="RK6" s="205"/>
      <c r="RL6" s="205"/>
      <c r="RM6" s="205"/>
      <c r="RN6" s="205"/>
      <c r="RO6" s="205"/>
      <c r="RP6" s="205"/>
      <c r="RQ6" s="205"/>
      <c r="RR6" s="205"/>
      <c r="RS6" s="205"/>
      <c r="RT6" s="205"/>
      <c r="RU6" s="205"/>
      <c r="RV6" s="205"/>
      <c r="RW6" s="205"/>
      <c r="RX6" s="205"/>
      <c r="RY6" s="205"/>
      <c r="RZ6" s="205"/>
      <c r="SA6" s="205"/>
      <c r="SB6" s="205"/>
      <c r="SC6" s="205"/>
      <c r="SD6" s="205"/>
      <c r="SE6" s="205"/>
      <c r="SF6" s="205"/>
      <c r="SG6" s="205"/>
      <c r="SH6" s="205"/>
      <c r="SI6" s="205"/>
      <c r="SJ6" s="205"/>
      <c r="SK6" s="205"/>
      <c r="SL6" s="205"/>
      <c r="SM6" s="205"/>
      <c r="SN6" s="205"/>
      <c r="SO6" s="205"/>
      <c r="SP6" s="205"/>
      <c r="SQ6" s="205"/>
      <c r="SR6" s="205"/>
      <c r="SS6" s="205"/>
      <c r="ST6" s="205"/>
      <c r="SU6" s="205"/>
      <c r="SV6" s="205"/>
      <c r="SW6" s="205"/>
      <c r="SX6" s="205"/>
      <c r="SY6" s="205"/>
      <c r="SZ6" s="205"/>
      <c r="TA6" s="205"/>
      <c r="TB6" s="205"/>
      <c r="TC6" s="205"/>
      <c r="TD6" s="205"/>
      <c r="TE6" s="205"/>
      <c r="TF6" s="205"/>
      <c r="TG6" s="205"/>
      <c r="TH6" s="205"/>
      <c r="TI6" s="205"/>
      <c r="TJ6" s="205"/>
      <c r="TK6" s="205"/>
      <c r="TL6" s="205"/>
      <c r="TM6" s="205"/>
      <c r="TN6" s="205"/>
      <c r="TO6" s="205"/>
      <c r="TP6" s="205"/>
      <c r="TQ6" s="205"/>
      <c r="TR6" s="205"/>
      <c r="TS6" s="205"/>
      <c r="TT6" s="205"/>
      <c r="TU6" s="205"/>
      <c r="TV6" s="205"/>
      <c r="TW6" s="205"/>
      <c r="TX6" s="205"/>
      <c r="TY6" s="205"/>
      <c r="TZ6" s="205"/>
      <c r="UA6" s="205"/>
      <c r="UB6" s="205"/>
      <c r="UC6" s="205"/>
      <c r="UD6" s="205"/>
      <c r="UE6" s="205"/>
      <c r="UF6" s="205"/>
      <c r="UG6" s="205"/>
      <c r="UH6" s="205"/>
      <c r="UI6" s="205"/>
      <c r="UJ6" s="205"/>
      <c r="UK6" s="205"/>
      <c r="UL6" s="205"/>
      <c r="UM6" s="205"/>
      <c r="UN6" s="205"/>
      <c r="UO6" s="205"/>
      <c r="UP6" s="205"/>
      <c r="UQ6" s="205"/>
      <c r="UR6" s="205"/>
      <c r="US6" s="205"/>
      <c r="UT6" s="205"/>
      <c r="UU6" s="205"/>
      <c r="UV6" s="205"/>
      <c r="UW6" s="205"/>
      <c r="UX6" s="205"/>
      <c r="UY6" s="205"/>
      <c r="UZ6" s="205"/>
      <c r="VA6" s="205"/>
      <c r="VB6" s="205"/>
      <c r="VC6" s="205"/>
      <c r="VD6" s="205"/>
      <c r="VE6" s="205"/>
      <c r="VF6" s="205"/>
      <c r="VG6" s="205"/>
      <c r="VH6" s="205"/>
      <c r="VI6" s="205"/>
      <c r="VJ6" s="205"/>
      <c r="VK6" s="205"/>
      <c r="VL6" s="205"/>
      <c r="VM6" s="205"/>
      <c r="VN6" s="205"/>
      <c r="VO6" s="205"/>
      <c r="VP6" s="205"/>
      <c r="VQ6" s="205"/>
      <c r="VR6" s="205"/>
      <c r="VS6" s="205"/>
      <c r="VT6" s="205"/>
      <c r="VU6" s="205"/>
      <c r="VV6" s="205"/>
      <c r="VW6" s="205"/>
      <c r="VX6" s="205"/>
      <c r="VY6" s="205"/>
      <c r="VZ6" s="205"/>
      <c r="WA6" s="205"/>
      <c r="WB6" s="205"/>
      <c r="WC6" s="205"/>
      <c r="WD6" s="205"/>
      <c r="WE6" s="205"/>
      <c r="WF6" s="205"/>
      <c r="WG6" s="205"/>
      <c r="WH6" s="205"/>
      <c r="WI6" s="205"/>
      <c r="WJ6" s="205"/>
      <c r="WK6" s="205"/>
      <c r="WL6" s="205"/>
      <c r="WM6" s="205"/>
      <c r="WN6" s="205"/>
      <c r="WO6" s="205"/>
      <c r="WP6" s="205"/>
      <c r="WQ6" s="205"/>
      <c r="WR6" s="205"/>
      <c r="WS6" s="205"/>
      <c r="WT6" s="205"/>
      <c r="WU6" s="205"/>
      <c r="WV6" s="205"/>
      <c r="WW6" s="205"/>
      <c r="WX6" s="205"/>
      <c r="WY6" s="205"/>
      <c r="WZ6" s="205"/>
      <c r="XA6" s="205"/>
      <c r="XB6" s="205"/>
      <c r="XC6" s="205"/>
      <c r="XD6" s="205"/>
      <c r="XE6" s="205"/>
      <c r="XF6" s="205"/>
      <c r="XG6" s="205"/>
      <c r="XH6" s="205"/>
      <c r="XI6" s="205"/>
      <c r="XJ6" s="205"/>
      <c r="XK6" s="205"/>
      <c r="XL6" s="205"/>
      <c r="XM6" s="205"/>
      <c r="XN6" s="205"/>
      <c r="XO6" s="205"/>
      <c r="XP6" s="205"/>
      <c r="XQ6" s="205"/>
      <c r="XR6" s="205"/>
      <c r="XS6" s="205"/>
      <c r="XT6" s="205"/>
      <c r="XU6" s="205"/>
      <c r="XV6" s="205"/>
      <c r="XW6" s="205"/>
      <c r="XX6" s="205"/>
      <c r="XY6" s="205"/>
      <c r="XZ6" s="205"/>
      <c r="YA6" s="205"/>
      <c r="YB6" s="205"/>
      <c r="YC6" s="205"/>
      <c r="YD6" s="205"/>
      <c r="YE6" s="205"/>
      <c r="YF6" s="205"/>
      <c r="YG6" s="205"/>
      <c r="YH6" s="205"/>
      <c r="YI6" s="205"/>
      <c r="YJ6" s="205"/>
      <c r="YK6" s="205"/>
      <c r="YL6" s="205"/>
      <c r="YM6" s="205"/>
      <c r="YN6" s="205"/>
      <c r="YO6" s="205"/>
      <c r="YP6" s="205"/>
      <c r="YQ6" s="205"/>
      <c r="YR6" s="205"/>
      <c r="YS6" s="205"/>
      <c r="YT6" s="205"/>
      <c r="YU6" s="205"/>
      <c r="YV6" s="205"/>
      <c r="YW6" s="205"/>
      <c r="YX6" s="205"/>
      <c r="YY6" s="205"/>
      <c r="YZ6" s="205"/>
      <c r="ZA6" s="205"/>
      <c r="ZB6" s="205"/>
      <c r="ZC6" s="205"/>
      <c r="ZD6" s="205"/>
      <c r="ZE6" s="205"/>
      <c r="ZF6" s="205"/>
      <c r="ZG6" s="205"/>
      <c r="ZH6" s="205"/>
      <c r="ZI6" s="205"/>
      <c r="ZJ6" s="205"/>
      <c r="ZK6" s="205"/>
      <c r="ZL6" s="205"/>
      <c r="ZM6" s="205"/>
      <c r="ZN6" s="205"/>
      <c r="ZO6" s="205"/>
      <c r="ZP6" s="205"/>
      <c r="ZQ6" s="205"/>
      <c r="ZR6" s="205"/>
      <c r="ZS6" s="205"/>
      <c r="ZT6" s="205"/>
      <c r="ZU6" s="205"/>
      <c r="ZV6" s="205"/>
      <c r="ZW6" s="205"/>
      <c r="ZX6" s="205"/>
      <c r="ZY6" s="205"/>
      <c r="ZZ6" s="205"/>
      <c r="AAA6" s="205"/>
      <c r="AAB6" s="205"/>
      <c r="AAC6" s="205"/>
      <c r="AAD6" s="205"/>
      <c r="AAE6" s="205"/>
      <c r="AAF6" s="205"/>
      <c r="AAG6" s="205"/>
      <c r="AAH6" s="205"/>
      <c r="AAI6" s="205"/>
      <c r="AAJ6" s="205"/>
      <c r="AAK6" s="205"/>
      <c r="AAL6" s="205"/>
      <c r="AAM6" s="205"/>
      <c r="AAN6" s="205"/>
      <c r="AAO6" s="205"/>
      <c r="AAP6" s="205"/>
      <c r="AAQ6" s="205"/>
      <c r="AAR6" s="205"/>
      <c r="AAS6" s="205"/>
      <c r="AAT6" s="205"/>
      <c r="AAU6" s="205"/>
      <c r="AAV6" s="205"/>
      <c r="AAW6" s="205"/>
      <c r="AAX6" s="205"/>
      <c r="AAY6" s="205"/>
      <c r="AAZ6" s="205"/>
      <c r="ABA6" s="205"/>
      <c r="ABB6" s="205"/>
      <c r="ABC6" s="205"/>
      <c r="ABD6" s="205"/>
      <c r="ABE6" s="205"/>
      <c r="ABF6" s="205"/>
      <c r="ABG6" s="205"/>
      <c r="ABH6" s="205"/>
      <c r="ABI6" s="205"/>
      <c r="ABJ6" s="205"/>
      <c r="ABK6" s="205"/>
      <c r="ABL6" s="205"/>
      <c r="ABM6" s="205"/>
      <c r="ABN6" s="205"/>
      <c r="ABO6" s="205"/>
      <c r="ABP6" s="205"/>
      <c r="ABQ6" s="205"/>
      <c r="ABR6" s="205"/>
      <c r="ABS6" s="205"/>
      <c r="ABT6" s="205"/>
      <c r="ABU6" s="205"/>
      <c r="ABV6" s="205"/>
      <c r="ABW6" s="205"/>
      <c r="ABX6" s="205"/>
      <c r="ABY6" s="205"/>
      <c r="ABZ6" s="205"/>
      <c r="ACA6" s="205"/>
      <c r="ACB6" s="205"/>
      <c r="ACC6" s="205"/>
      <c r="ACD6" s="205"/>
      <c r="ACE6" s="205"/>
      <c r="ACF6" s="205"/>
      <c r="ACG6" s="205"/>
      <c r="ACH6" s="205"/>
      <c r="ACI6" s="205"/>
      <c r="ACJ6" s="205"/>
      <c r="ACK6" s="205"/>
      <c r="ACL6" s="205"/>
      <c r="ACM6" s="205"/>
      <c r="ACN6" s="205"/>
      <c r="ACO6" s="205"/>
      <c r="ACP6" s="205"/>
      <c r="ACQ6" s="205"/>
      <c r="ACR6" s="205"/>
      <c r="ACS6" s="205"/>
      <c r="ACT6" s="205"/>
      <c r="ACU6" s="205"/>
      <c r="ACV6" s="205"/>
      <c r="ACW6" s="205"/>
      <c r="ACX6" s="205"/>
      <c r="ACY6" s="205"/>
      <c r="ACZ6" s="205"/>
      <c r="ADA6" s="205"/>
      <c r="ADB6" s="205"/>
      <c r="ADC6" s="205"/>
      <c r="ADD6" s="205"/>
      <c r="ADE6" s="205"/>
      <c r="ADF6" s="205"/>
      <c r="ADG6" s="205"/>
      <c r="ADH6" s="205"/>
      <c r="ADI6" s="205"/>
      <c r="ADJ6" s="205"/>
      <c r="ADK6" s="205"/>
      <c r="ADL6" s="205"/>
      <c r="ADM6" s="205"/>
      <c r="ADN6" s="205"/>
      <c r="ADO6" s="205"/>
      <c r="ADP6" s="205"/>
      <c r="ADQ6" s="205"/>
      <c r="ADR6" s="205"/>
      <c r="ADS6" s="205"/>
      <c r="ADT6" s="205"/>
      <c r="ADU6" s="205"/>
      <c r="ADV6" s="205"/>
      <c r="ADW6" s="205"/>
      <c r="ADX6" s="205"/>
      <c r="ADY6" s="205"/>
      <c r="ADZ6" s="205"/>
      <c r="AEA6" s="205"/>
      <c r="AEB6" s="205"/>
      <c r="AEC6" s="205"/>
      <c r="AED6" s="205"/>
      <c r="AEE6" s="205"/>
      <c r="AEF6" s="205"/>
      <c r="AEG6" s="205"/>
      <c r="AEH6" s="205"/>
      <c r="AEI6" s="205"/>
      <c r="AEJ6" s="205"/>
      <c r="AEK6" s="205"/>
      <c r="AEL6" s="205"/>
      <c r="AEM6" s="205"/>
      <c r="AEN6" s="205"/>
      <c r="AEO6" s="205"/>
      <c r="AEP6" s="205"/>
      <c r="AEQ6" s="205"/>
      <c r="AER6" s="205"/>
      <c r="AES6" s="205"/>
      <c r="AET6" s="205"/>
      <c r="AEU6" s="205"/>
      <c r="AEV6" s="205"/>
      <c r="AEW6" s="205"/>
      <c r="AEX6" s="205"/>
      <c r="AEY6" s="205"/>
      <c r="AEZ6" s="205"/>
      <c r="AFA6" s="205"/>
      <c r="AFB6" s="205"/>
      <c r="AFC6" s="205"/>
      <c r="AFD6" s="205"/>
      <c r="AFE6" s="205"/>
      <c r="AFF6" s="205"/>
      <c r="AFG6" s="205"/>
      <c r="AFH6" s="205"/>
      <c r="AFI6" s="205"/>
      <c r="AFJ6" s="205"/>
      <c r="AFK6" s="205"/>
      <c r="AFL6" s="205"/>
      <c r="AFM6" s="205"/>
      <c r="AFN6" s="205"/>
      <c r="AFO6" s="205"/>
      <c r="AFP6" s="205"/>
      <c r="AFQ6" s="205"/>
      <c r="AFR6" s="205"/>
      <c r="AFS6" s="205"/>
      <c r="AFT6" s="205"/>
      <c r="AFU6" s="205"/>
      <c r="AFV6" s="205"/>
      <c r="AFW6" s="205"/>
      <c r="AFX6" s="205"/>
      <c r="AFY6" s="205"/>
      <c r="AFZ6" s="205"/>
      <c r="AGA6" s="205"/>
      <c r="AGB6" s="205"/>
      <c r="AGC6" s="205"/>
      <c r="AGD6" s="205"/>
      <c r="AGE6" s="205"/>
    </row>
    <row r="7" spans="1:863" ht="95.25" customHeight="1" x14ac:dyDescent="0.25">
      <c r="A7" s="384">
        <v>1</v>
      </c>
      <c r="B7" s="331" t="s">
        <v>246</v>
      </c>
      <c r="C7" s="385" t="s">
        <v>263</v>
      </c>
      <c r="D7" s="386" t="s">
        <v>298</v>
      </c>
      <c r="E7" s="419" t="s">
        <v>378</v>
      </c>
      <c r="F7" s="389">
        <v>2</v>
      </c>
      <c r="G7" s="331" t="s">
        <v>34</v>
      </c>
      <c r="H7" s="390" t="s">
        <v>339</v>
      </c>
      <c r="I7" s="391" t="s">
        <v>305</v>
      </c>
      <c r="J7" s="387" t="s">
        <v>379</v>
      </c>
      <c r="K7" s="331" t="s">
        <v>12</v>
      </c>
      <c r="L7" s="331" t="s">
        <v>131</v>
      </c>
      <c r="M7" s="385">
        <v>2</v>
      </c>
      <c r="N7" s="339" t="str">
        <f>IFERROR(VLOOKUP(O7,datos!$AC$2:$AE$7,3,0),"")</f>
        <v>Muy Baja</v>
      </c>
      <c r="O7" s="338">
        <f>+IF(OR(M7="",M7=0),"",IF(M7&lt;=datos!$AD$3,datos!$AC$3,IF(AND(M7&gt;datos!$AD$3,M7&lt;=datos!$AD$4),datos!$AC$4,IF(AND(M7&gt;datos!$AD$4,M7&lt;=datos!$AD$5),datos!$AC$5,IF(AND(M7&gt;datos!$AD$5,M7&lt;=datos!$AD$6),datos!$AC$6,IF(M7&gt;datos!$AD$7,datos!$AC$7,0))))))</f>
        <v>0.2</v>
      </c>
      <c r="P7" s="331" t="s">
        <v>122</v>
      </c>
      <c r="Q7" s="337" t="str">
        <f>IFERROR(VLOOKUP(P7,datos!$AB$10:$AC$21,2,0),"")</f>
        <v>Moderado</v>
      </c>
      <c r="R7" s="338">
        <f>IFERROR(IF(OR(P7=datos!$AB$10,P7=datos!$AB$16),"",VLOOKUP(P7,datos!$AB$10:$AD$21,3,0)),"")</f>
        <v>0.6</v>
      </c>
      <c r="S7" s="339" t="str">
        <f ca="1">IFERROR(INDIRECT("datos!"&amp;HLOOKUP(Q7,calculo_imp,2,FALSE)&amp;VLOOKUP(N7,calculo_prob,2,FALSE)),"")</f>
        <v>Moderado</v>
      </c>
      <c r="T7" s="355">
        <v>1</v>
      </c>
      <c r="U7" s="331" t="s">
        <v>380</v>
      </c>
      <c r="V7" s="331" t="s">
        <v>320</v>
      </c>
      <c r="W7" s="331" t="s">
        <v>342</v>
      </c>
      <c r="X7" s="331" t="s">
        <v>343</v>
      </c>
      <c r="Y7" s="331" t="s">
        <v>351</v>
      </c>
      <c r="Z7" s="331" t="s">
        <v>303</v>
      </c>
      <c r="AA7" s="331" t="s">
        <v>304</v>
      </c>
      <c r="AB7" s="331" t="s">
        <v>306</v>
      </c>
      <c r="AC7" s="331" t="s">
        <v>344</v>
      </c>
      <c r="AD7" s="212" t="str">
        <f>IF(AE7="","",VLOOKUP(AE7,datos!$AT$6:$AU$9,2,0))</f>
        <v>Probabilidad</v>
      </c>
      <c r="AE7" s="195" t="s">
        <v>49</v>
      </c>
      <c r="AF7" s="195" t="s">
        <v>53</v>
      </c>
      <c r="AG7" s="213">
        <f>IF(AND(AE7="",AF7=""),"",IF(AE7="",0,VLOOKUP(AE7,datos!$AP$3:$AR$7,3,0))+IF(AF7="",0,VLOOKUP(AF7,datos!$AP$3:$AR$7,3,0)))</f>
        <v>0.4</v>
      </c>
      <c r="AH7" s="214" t="str">
        <f>IF(OR(AI7="",AI7=0),"",IF(AI7&lt;=datos!$AC$3,datos!$AE$3,IF(AI7&lt;=datos!$AC$4,datos!$AE$4,IF(AI7&lt;=datos!$AC$5,datos!$AE$5,IF(AI7&lt;=datos!$AC$6,datos!$AE$6,IF(AI7&lt;=datos!$AC$7,datos!$AE$7,""))))))</f>
        <v>Muy Baja</v>
      </c>
      <c r="AI7" s="215">
        <f>IF(AD7="","",IF(T7=1,IF(AD7="Probabilidad",O7-(O7*AG7),O7),IF(AD7="Probabilidad",AI6-(AI6*AG7),AI6)))</f>
        <v>0.12</v>
      </c>
      <c r="AJ7" s="214" t="str">
        <f>+IF(AK7&lt;=datos!$AD$11,datos!$AC$11,IF(AK7&lt;=datos!$AD$12,datos!$AC$12,IF(AK7&lt;=datos!$AD$13,datos!$AC$13,IF(AK7&lt;=datos!$AD$14,datos!$AC$14,IF(AK7&lt;=datos!$AD$15,datos!$AC$15,"")))))</f>
        <v>Moderado</v>
      </c>
      <c r="AK7" s="215">
        <f>IF(AD7="","",IF(T7=1,IF(AD7="Impacto",R7-(R7*AG7),R7),IF(AD7="Impacto",AK6-(AK6*AG7),AK6)))</f>
        <v>0.6</v>
      </c>
      <c r="AL7" s="214" t="str">
        <f t="shared" ref="AL7:AL16" ca="1" si="0">IFERROR(INDIRECT("datos!"&amp;HLOOKUP(AJ7,calculo_imp,2,FALSE)&amp;VLOOKUP(AH7,calculo_prob,2,FALSE)),"")</f>
        <v>Moderado</v>
      </c>
      <c r="AM7" s="195" t="s">
        <v>60</v>
      </c>
      <c r="AN7" s="331" t="s">
        <v>321</v>
      </c>
      <c r="AO7" s="331" t="s">
        <v>324</v>
      </c>
      <c r="AP7" s="195" t="s">
        <v>318</v>
      </c>
      <c r="AQ7" s="216" t="s">
        <v>322</v>
      </c>
      <c r="AR7" s="216" t="s">
        <v>531</v>
      </c>
      <c r="AS7" s="216" t="s">
        <v>307</v>
      </c>
      <c r="AT7" s="282" t="s">
        <v>532</v>
      </c>
      <c r="AU7" s="283" t="s">
        <v>526</v>
      </c>
      <c r="AV7" s="301">
        <v>0</v>
      </c>
    </row>
    <row r="8" spans="1:863" ht="95.25" customHeight="1" x14ac:dyDescent="0.25">
      <c r="A8" s="384"/>
      <c r="B8" s="331"/>
      <c r="C8" s="385"/>
      <c r="D8" s="386"/>
      <c r="E8" s="419"/>
      <c r="F8" s="389"/>
      <c r="G8" s="331"/>
      <c r="H8" s="390"/>
      <c r="I8" s="391"/>
      <c r="J8" s="387"/>
      <c r="K8" s="331"/>
      <c r="L8" s="331"/>
      <c r="M8" s="385"/>
      <c r="N8" s="339"/>
      <c r="O8" s="338"/>
      <c r="P8" s="331"/>
      <c r="Q8" s="337"/>
      <c r="R8" s="338"/>
      <c r="S8" s="339"/>
      <c r="T8" s="355"/>
      <c r="U8" s="331"/>
      <c r="V8" s="331"/>
      <c r="W8" s="331"/>
      <c r="X8" s="331"/>
      <c r="Y8" s="331"/>
      <c r="Z8" s="331"/>
      <c r="AA8" s="331"/>
      <c r="AB8" s="331"/>
      <c r="AC8" s="331"/>
      <c r="AD8" s="212"/>
      <c r="AE8" s="195"/>
      <c r="AF8" s="195"/>
      <c r="AG8" s="213"/>
      <c r="AH8" s="214"/>
      <c r="AI8" s="215"/>
      <c r="AJ8" s="214"/>
      <c r="AK8" s="215"/>
      <c r="AL8" s="214"/>
      <c r="AM8" s="195"/>
      <c r="AN8" s="331"/>
      <c r="AO8" s="331"/>
      <c r="AP8" s="195" t="s">
        <v>317</v>
      </c>
      <c r="AQ8" s="216" t="s">
        <v>322</v>
      </c>
      <c r="AR8" s="216" t="s">
        <v>531</v>
      </c>
      <c r="AS8" s="216" t="s">
        <v>323</v>
      </c>
      <c r="AT8" s="282" t="s">
        <v>532</v>
      </c>
      <c r="AU8" s="283" t="s">
        <v>526</v>
      </c>
      <c r="AV8" s="302"/>
    </row>
    <row r="9" spans="1:863" ht="120" customHeight="1" x14ac:dyDescent="0.25">
      <c r="A9" s="384"/>
      <c r="B9" s="331"/>
      <c r="C9" s="385"/>
      <c r="D9" s="386"/>
      <c r="E9" s="419" t="s">
        <v>381</v>
      </c>
      <c r="F9" s="389">
        <v>2</v>
      </c>
      <c r="G9" s="331"/>
      <c r="H9" s="392" t="s">
        <v>340</v>
      </c>
      <c r="I9" s="391" t="s">
        <v>341</v>
      </c>
      <c r="J9" s="387"/>
      <c r="K9" s="331"/>
      <c r="L9" s="331"/>
      <c r="M9" s="385"/>
      <c r="N9" s="339"/>
      <c r="O9" s="338"/>
      <c r="P9" s="331"/>
      <c r="Q9" s="337"/>
      <c r="R9" s="338"/>
      <c r="S9" s="339"/>
      <c r="T9" s="355"/>
      <c r="U9" s="331" t="s">
        <v>367</v>
      </c>
      <c r="V9" s="331" t="s">
        <v>320</v>
      </c>
      <c r="W9" s="331" t="s">
        <v>342</v>
      </c>
      <c r="X9" s="331" t="s">
        <v>368</v>
      </c>
      <c r="Y9" s="331" t="s">
        <v>366</v>
      </c>
      <c r="Z9" s="331" t="s">
        <v>362</v>
      </c>
      <c r="AA9" s="331" t="s">
        <v>360</v>
      </c>
      <c r="AB9" s="331" t="s">
        <v>361</v>
      </c>
      <c r="AC9" s="331" t="s">
        <v>344</v>
      </c>
      <c r="AD9" s="212"/>
      <c r="AE9" s="195"/>
      <c r="AF9" s="195"/>
      <c r="AG9" s="213"/>
      <c r="AH9" s="214"/>
      <c r="AI9" s="215"/>
      <c r="AJ9" s="214"/>
      <c r="AK9" s="215"/>
      <c r="AL9" s="214"/>
      <c r="AM9" s="195"/>
      <c r="AN9" s="331"/>
      <c r="AO9" s="305" t="s">
        <v>369</v>
      </c>
      <c r="AP9" s="218" t="s">
        <v>327</v>
      </c>
      <c r="AQ9" s="216" t="s">
        <v>325</v>
      </c>
      <c r="AR9" s="216" t="s">
        <v>533</v>
      </c>
      <c r="AS9" s="219" t="s">
        <v>319</v>
      </c>
      <c r="AT9" s="282" t="s">
        <v>532</v>
      </c>
      <c r="AU9" s="283" t="s">
        <v>526</v>
      </c>
      <c r="AV9" s="302"/>
    </row>
    <row r="10" spans="1:863" ht="111" customHeight="1" x14ac:dyDescent="0.25">
      <c r="A10" s="384"/>
      <c r="B10" s="331"/>
      <c r="C10" s="385"/>
      <c r="D10" s="386"/>
      <c r="E10" s="419"/>
      <c r="F10" s="389"/>
      <c r="G10" s="331"/>
      <c r="H10" s="392"/>
      <c r="I10" s="391"/>
      <c r="J10" s="387"/>
      <c r="K10" s="331"/>
      <c r="L10" s="331"/>
      <c r="M10" s="385"/>
      <c r="N10" s="339"/>
      <c r="O10" s="338"/>
      <c r="P10" s="331"/>
      <c r="Q10" s="337"/>
      <c r="R10" s="338" t="e">
        <f>IF(OR(#REF!=datos!$AB$10,#REF!=datos!$AB$16),"",VLOOKUP(#REF!,datos!$AA$10:$AC$21,3,0))</f>
        <v>#REF!</v>
      </c>
      <c r="S10" s="339"/>
      <c r="T10" s="355"/>
      <c r="U10" s="331"/>
      <c r="V10" s="331"/>
      <c r="W10" s="331"/>
      <c r="X10" s="331"/>
      <c r="Y10" s="331"/>
      <c r="Z10" s="331"/>
      <c r="AA10" s="331"/>
      <c r="AB10" s="331"/>
      <c r="AC10" s="331"/>
      <c r="AD10" s="212" t="str">
        <f>IF(AE10="","",VLOOKUP(AE10,datos!$AT$6:$AU$9,2,0))</f>
        <v>Probabilidad</v>
      </c>
      <c r="AE10" s="195" t="s">
        <v>50</v>
      </c>
      <c r="AF10" s="195" t="s">
        <v>53</v>
      </c>
      <c r="AG10" s="213">
        <f>IF(AND(AE10="",AF10=""),"",IF(AE10="",0,VLOOKUP(AE10,datos!$AP$3:$AR$7,3,0))+IF(AF10="",0,VLOOKUP(AF10,datos!$AP$3:$AR$7,3,0)))</f>
        <v>0.3</v>
      </c>
      <c r="AH10" s="214" t="str">
        <f>IF(OR(AI10="",AI10=0),"",IF(AI10&lt;=datos!$AC$3,datos!$AE$3,IF(AI10&lt;=datos!$AC$4,datos!$AE$4,IF(AI10&lt;=datos!$AC$5,datos!$AE$5,IF(AI10&lt;=datos!$AC$6,datos!$AE$6,IF(AI10&lt;=datos!$AC$7,datos!$AE$7,""))))))</f>
        <v>Muy Baja</v>
      </c>
      <c r="AI10" s="215">
        <f>IF(AD10="","",IF(T10=1,IF(AD10="Probabilidad",O10-(O10*AG10),O10),IF(AD10="Probabilidad",AI7-(AI7*AG10),AI7)))</f>
        <v>8.3999999999999991E-2</v>
      </c>
      <c r="AJ10" s="214" t="str">
        <f>+IF(AK10&lt;=datos!$AD$11,datos!$AC$11,IF(AK10&lt;=datos!$AD$12,datos!$AC$12,IF(AK10&lt;=datos!$AD$13,datos!$AC$13,IF(AK10&lt;=datos!$AD$14,datos!$AC$14,IF(AK10&lt;=datos!$AD$15,datos!$AC$15,"")))))</f>
        <v>Moderado</v>
      </c>
      <c r="AK10" s="215">
        <f>IF(AD10="","",IF(T10=1,IF(AD10="Impacto",R10-(R10*AG10),R10),IF(AD10="Impacto",AK7-(AK7*AG10),AK7)))</f>
        <v>0.6</v>
      </c>
      <c r="AL10" s="214" t="str">
        <f t="shared" ca="1" si="0"/>
        <v>Moderado</v>
      </c>
      <c r="AM10" s="195" t="s">
        <v>60</v>
      </c>
      <c r="AN10" s="331"/>
      <c r="AO10" s="304"/>
      <c r="AP10" s="195" t="s">
        <v>326</v>
      </c>
      <c r="AQ10" s="216" t="s">
        <v>348</v>
      </c>
      <c r="AR10" s="216" t="s">
        <v>531</v>
      </c>
      <c r="AS10" s="216" t="s">
        <v>308</v>
      </c>
      <c r="AT10" s="282" t="s">
        <v>532</v>
      </c>
      <c r="AU10" s="283" t="s">
        <v>526</v>
      </c>
      <c r="AV10" s="303"/>
    </row>
    <row r="11" spans="1:863" ht="123" customHeight="1" x14ac:dyDescent="0.25">
      <c r="A11" s="346">
        <v>2</v>
      </c>
      <c r="B11" s="305" t="s">
        <v>246</v>
      </c>
      <c r="C11" s="348" t="s">
        <v>258</v>
      </c>
      <c r="D11" s="350" t="s">
        <v>298</v>
      </c>
      <c r="E11" s="352" t="s">
        <v>299</v>
      </c>
      <c r="F11" s="352">
        <v>1</v>
      </c>
      <c r="G11" s="305" t="s">
        <v>33</v>
      </c>
      <c r="H11" s="348" t="s">
        <v>364</v>
      </c>
      <c r="I11" s="305" t="s">
        <v>363</v>
      </c>
      <c r="J11" s="361" t="s">
        <v>382</v>
      </c>
      <c r="K11" s="305" t="s">
        <v>12</v>
      </c>
      <c r="L11" s="305" t="s">
        <v>131</v>
      </c>
      <c r="M11" s="305">
        <v>1</v>
      </c>
      <c r="N11" s="357" t="str">
        <f>IFERROR(VLOOKUP(O11,datos!$AC$2:$AE$7,3,0),"")</f>
        <v>Muy Baja</v>
      </c>
      <c r="O11" s="363">
        <f>+IF(OR(M11="",M11=0),"",IF(M11&lt;=datos!$AD$3,datos!$AC$3,IF(AND(M11&gt;datos!$AD$3,M11&lt;=datos!$AD$4),datos!$AC$4,IF(AND(M11&gt;datos!$AD$4,M11&lt;=datos!$AD$5),datos!$AC$5,IF(AND(M11&gt;datos!$AD$5,M11&lt;=datos!$AD$6),datos!$AC$6,IF(M11&gt;datos!$AD$7,datos!$AC$7,0))))))</f>
        <v>0.2</v>
      </c>
      <c r="P11" s="305" t="s">
        <v>122</v>
      </c>
      <c r="Q11" s="365" t="str">
        <f>IFERROR(VLOOKUP(P11,datos!$AB$10:$AC$21,2,0),"")</f>
        <v>Moderado</v>
      </c>
      <c r="R11" s="363">
        <f>IFERROR(IF(OR(P11=datos!$AB$10,P11=datos!$AB$16),"",VLOOKUP(P11,datos!$AB$10:$AD$21,3,0)),"")</f>
        <v>0.6</v>
      </c>
      <c r="S11" s="357" t="str">
        <f ca="1">IFERROR(INDIRECT("datos!"&amp;HLOOKUP(Q11,calculo_imp,2,FALSE)&amp;VLOOKUP(N11,calculo_prob,2,FALSE)),"")</f>
        <v>Moderado</v>
      </c>
      <c r="T11" s="359">
        <v>1</v>
      </c>
      <c r="U11" s="305" t="s">
        <v>385</v>
      </c>
      <c r="V11" s="305" t="s">
        <v>345</v>
      </c>
      <c r="W11" s="305" t="s">
        <v>346</v>
      </c>
      <c r="X11" s="305" t="s">
        <v>356</v>
      </c>
      <c r="Y11" s="305" t="s">
        <v>365</v>
      </c>
      <c r="Z11" s="305" t="s">
        <v>357</v>
      </c>
      <c r="AA11" s="305" t="s">
        <v>347</v>
      </c>
      <c r="AB11" s="305" t="s">
        <v>328</v>
      </c>
      <c r="AC11" s="305" t="s">
        <v>309</v>
      </c>
      <c r="AD11" s="212" t="str">
        <f>IF(AE11="","",VLOOKUP(AE11,datos!$AT$6:$AU$9,2,0))</f>
        <v>Probabilidad</v>
      </c>
      <c r="AE11" s="195" t="s">
        <v>49</v>
      </c>
      <c r="AF11" s="195" t="s">
        <v>53</v>
      </c>
      <c r="AG11" s="213">
        <f>IF(AND(AE11="",AF11=""),"",IF(AE11="",0,VLOOKUP(AE11,datos!$AP$3:$AR$7,3,0))+IF(AF11="",0,VLOOKUP(AF11,datos!$AP$3:$AR$7,3,0)))</f>
        <v>0.4</v>
      </c>
      <c r="AH11" s="214" t="str">
        <f>IF(OR(AI11="",AI11=0),"",IF(AI11&lt;=datos!$AC$3,datos!$AE$3,IF(AI11&lt;=datos!$AC$4,datos!$AE$4,IF(AI11&lt;=datos!$AC$5,datos!$AE$5,IF(AI11&lt;=datos!$AC$6,datos!$AE$6,IF(AI11&lt;=datos!$AC$7,datos!$AE$7,""))))))</f>
        <v>Muy Baja</v>
      </c>
      <c r="AI11" s="215">
        <f>IF(AD11="","",IF(T11=1,IF(AD11="Probabilidad",O11-(O11*AG11),O11),IF(AD11="Probabilidad",#REF!-(#REF!*AG11),#REF!)))</f>
        <v>0.12</v>
      </c>
      <c r="AJ11" s="214" t="str">
        <f>+IF(AK11&lt;=datos!$AD$11,datos!$AC$11,IF(AK11&lt;=datos!$AD$12,datos!$AC$12,IF(AK11&lt;=datos!$AD$13,datos!$AC$13,IF(AK11&lt;=datos!$AD$14,datos!$AC$14,IF(AK11&lt;=datos!$AD$15,datos!$AC$15,"")))))</f>
        <v>Moderado</v>
      </c>
      <c r="AK11" s="215">
        <f>IF(AD11="","",IF(T11=1,IF(AD11="Impacto",R11-(R11*AG11),R11),IF(AD11="Impacto",#REF!-(#REF!*AG11),#REF!)))</f>
        <v>0.6</v>
      </c>
      <c r="AL11" s="214" t="str">
        <f t="shared" ca="1" si="0"/>
        <v>Moderado</v>
      </c>
      <c r="AM11" s="220" t="s">
        <v>60</v>
      </c>
      <c r="AN11" s="305" t="s">
        <v>350</v>
      </c>
      <c r="AO11" s="305" t="s">
        <v>358</v>
      </c>
      <c r="AP11" s="195" t="s">
        <v>386</v>
      </c>
      <c r="AQ11" s="216" t="s">
        <v>349</v>
      </c>
      <c r="AR11" s="216" t="s">
        <v>329</v>
      </c>
      <c r="AS11" s="218" t="s">
        <v>359</v>
      </c>
      <c r="AT11" s="282" t="s">
        <v>525</v>
      </c>
      <c r="AU11" s="283" t="s">
        <v>526</v>
      </c>
      <c r="AV11" s="301">
        <v>0</v>
      </c>
    </row>
    <row r="12" spans="1:863" ht="123" customHeight="1" x14ac:dyDescent="0.25">
      <c r="A12" s="347"/>
      <c r="B12" s="304"/>
      <c r="C12" s="349"/>
      <c r="D12" s="351"/>
      <c r="E12" s="353"/>
      <c r="F12" s="353"/>
      <c r="G12" s="304"/>
      <c r="H12" s="349"/>
      <c r="I12" s="304"/>
      <c r="J12" s="362"/>
      <c r="K12" s="304"/>
      <c r="L12" s="304"/>
      <c r="M12" s="304"/>
      <c r="N12" s="358"/>
      <c r="O12" s="364"/>
      <c r="P12" s="304"/>
      <c r="Q12" s="366"/>
      <c r="R12" s="364"/>
      <c r="S12" s="358"/>
      <c r="T12" s="360"/>
      <c r="U12" s="304"/>
      <c r="V12" s="304"/>
      <c r="W12" s="304"/>
      <c r="X12" s="304"/>
      <c r="Y12" s="440"/>
      <c r="Z12" s="440"/>
      <c r="AA12" s="440"/>
      <c r="AB12" s="440"/>
      <c r="AC12" s="440"/>
      <c r="AD12" s="212"/>
      <c r="AE12" s="195"/>
      <c r="AF12" s="195"/>
      <c r="AG12" s="213"/>
      <c r="AH12" s="214"/>
      <c r="AI12" s="215"/>
      <c r="AJ12" s="214"/>
      <c r="AK12" s="215"/>
      <c r="AL12" s="214"/>
      <c r="AM12" s="220"/>
      <c r="AN12" s="440"/>
      <c r="AO12" s="304"/>
      <c r="AP12" s="195" t="s">
        <v>383</v>
      </c>
      <c r="AQ12" s="216" t="s">
        <v>349</v>
      </c>
      <c r="AR12" s="216" t="s">
        <v>329</v>
      </c>
      <c r="AS12" s="218" t="s">
        <v>330</v>
      </c>
      <c r="AT12" s="282" t="s">
        <v>525</v>
      </c>
      <c r="AU12" s="283" t="s">
        <v>526</v>
      </c>
      <c r="AV12" s="304"/>
    </row>
    <row r="13" spans="1:863" ht="112.5" customHeight="1" x14ac:dyDescent="0.25">
      <c r="A13" s="384">
        <v>3</v>
      </c>
      <c r="B13" s="331" t="s">
        <v>246</v>
      </c>
      <c r="C13" s="385" t="s">
        <v>263</v>
      </c>
      <c r="D13" s="386" t="s">
        <v>298</v>
      </c>
      <c r="E13" s="352" t="s">
        <v>300</v>
      </c>
      <c r="F13" s="352">
        <v>2</v>
      </c>
      <c r="G13" s="331" t="s">
        <v>33</v>
      </c>
      <c r="H13" s="305" t="s">
        <v>301</v>
      </c>
      <c r="I13" s="305" t="s">
        <v>302</v>
      </c>
      <c r="J13" s="387" t="s">
        <v>310</v>
      </c>
      <c r="K13" s="331" t="s">
        <v>12</v>
      </c>
      <c r="L13" s="331" t="s">
        <v>131</v>
      </c>
      <c r="M13" s="331">
        <v>2</v>
      </c>
      <c r="N13" s="339" t="str">
        <f>IFERROR(VLOOKUP(O13,datos!$AC$2:$AE$7,3,0),"")</f>
        <v>Muy Baja</v>
      </c>
      <c r="O13" s="338">
        <f>+IF(OR(M13="",M13=0),"",IF(M13&lt;=datos!$AD$3,datos!$AC$3,IF(AND(M13&gt;datos!$AD$3,M13&lt;=datos!$AD$4),datos!$AC$4,IF(AND(M13&gt;datos!$AD$4,M13&lt;=datos!$AD$5),datos!$AC$5,IF(AND(M13&gt;datos!$AD$5,M13&lt;=datos!$AD$6),datos!$AC$6,IF(M13&gt;datos!$AD$7,datos!$AC$7,0))))))</f>
        <v>0.2</v>
      </c>
      <c r="P13" s="331" t="s">
        <v>127</v>
      </c>
      <c r="Q13" s="337" t="str">
        <f>IFERROR(VLOOKUP(P13,datos!$AB$10:$AC$21,2,0),"")</f>
        <v>Mayor</v>
      </c>
      <c r="R13" s="338">
        <f>IFERROR(IF(OR(P13=datos!$AB$10,P13=datos!$AB$16),"",VLOOKUP(P13,datos!$AB$10:$AD$21,3,0)),"")</f>
        <v>0.8</v>
      </c>
      <c r="S13" s="339" t="str">
        <f ca="1">IFERROR(INDIRECT("datos!"&amp;HLOOKUP(Q13,calculo_imp,2,FALSE)&amp;VLOOKUP(N13,calculo_prob,2,FALSE)),"")</f>
        <v>Alto</v>
      </c>
      <c r="T13" s="355">
        <v>1</v>
      </c>
      <c r="U13" s="331" t="s">
        <v>333</v>
      </c>
      <c r="V13" s="331" t="s">
        <v>312</v>
      </c>
      <c r="W13" s="331" t="s">
        <v>331</v>
      </c>
      <c r="X13" s="331" t="s">
        <v>332</v>
      </c>
      <c r="Y13" s="331" t="s">
        <v>334</v>
      </c>
      <c r="Z13" s="331" t="s">
        <v>335</v>
      </c>
      <c r="AA13" s="331" t="s">
        <v>336</v>
      </c>
      <c r="AB13" s="331" t="s">
        <v>328</v>
      </c>
      <c r="AC13" s="331" t="s">
        <v>313</v>
      </c>
      <c r="AD13" s="212" t="str">
        <f>IF(AE13="","",VLOOKUP(AE13,datos!$AT$6:$AU$9,2,0))</f>
        <v>Probabilidad</v>
      </c>
      <c r="AE13" s="195" t="s">
        <v>49</v>
      </c>
      <c r="AF13" s="195" t="s">
        <v>53</v>
      </c>
      <c r="AG13" s="213">
        <f>IF(AND(AE13="",AF13=""),"",IF(AE13="",0,VLOOKUP(AE13,datos!$AP$3:$AR$7,3,0))+IF(AF13="",0,VLOOKUP(AF13,datos!$AP$3:$AR$7,3,0)))</f>
        <v>0.4</v>
      </c>
      <c r="AH13" s="214" t="e">
        <f>IF(OR(AI13="",AI13=0),"",IF(AI13&lt;=datos!$AC$3,datos!$AE$3,IF(AI13&lt;=datos!$AC$4,datos!$AE$4,IF(AI13&lt;=datos!$AC$5,datos!$AE$5,IF(AI13&lt;=datos!$AC$6,datos!$AE$6,IF(AI13&lt;=datos!$AC$7,datos!$AE$7,""))))))</f>
        <v>#REF!</v>
      </c>
      <c r="AI13" s="215" t="e">
        <f>IF(AD13="","",IF(#REF!=1,IF(AD13="Probabilidad",O13-(O13*AG13),O13),IF(AD13="Probabilidad",#REF!-(#REF!*AG13),#REF!)))</f>
        <v>#REF!</v>
      </c>
      <c r="AJ13" s="214" t="e">
        <f>+IF(AK13&lt;=datos!$AD$11,datos!$AC$11,IF(AK13&lt;=datos!$AD$12,datos!$AC$12,IF(AK13&lt;=datos!$AD$13,datos!$AC$13,IF(AK13&lt;=datos!$AD$14,datos!$AC$14,IF(AK13&lt;=datos!$AD$15,datos!$AC$15,"")))))</f>
        <v>#REF!</v>
      </c>
      <c r="AK13" s="215" t="e">
        <f>IF(AD13="","",IF(#REF!=1,IF(AD13="Impacto",R13-(R13*AG13),R13),IF(AD13="Impacto",#REF!-(#REF!*AG13),#REF!)))</f>
        <v>#REF!</v>
      </c>
      <c r="AL13" s="214" t="str">
        <f t="shared" ca="1" si="0"/>
        <v/>
      </c>
      <c r="AM13" s="220" t="s">
        <v>60</v>
      </c>
      <c r="AN13" s="331" t="s">
        <v>335</v>
      </c>
      <c r="AO13" s="331" t="s">
        <v>314</v>
      </c>
      <c r="AP13" s="195" t="s">
        <v>352</v>
      </c>
      <c r="AQ13" s="216" t="s">
        <v>315</v>
      </c>
      <c r="AR13" s="216" t="s">
        <v>337</v>
      </c>
      <c r="AS13" s="216" t="s">
        <v>311</v>
      </c>
      <c r="AT13" s="282" t="s">
        <v>532</v>
      </c>
      <c r="AU13" s="283" t="s">
        <v>526</v>
      </c>
      <c r="AV13" s="305">
        <v>0</v>
      </c>
    </row>
    <row r="14" spans="1:863" ht="48" x14ac:dyDescent="0.25">
      <c r="A14" s="384"/>
      <c r="B14" s="331"/>
      <c r="C14" s="385"/>
      <c r="D14" s="386"/>
      <c r="E14" s="356"/>
      <c r="F14" s="356"/>
      <c r="G14" s="331"/>
      <c r="H14" s="306"/>
      <c r="I14" s="306"/>
      <c r="J14" s="387"/>
      <c r="K14" s="331"/>
      <c r="L14" s="331"/>
      <c r="M14" s="331"/>
      <c r="N14" s="339"/>
      <c r="O14" s="338"/>
      <c r="P14" s="331"/>
      <c r="Q14" s="337"/>
      <c r="R14" s="338"/>
      <c r="S14" s="339"/>
      <c r="T14" s="355"/>
      <c r="U14" s="331"/>
      <c r="V14" s="331"/>
      <c r="W14" s="331"/>
      <c r="X14" s="331"/>
      <c r="Y14" s="331"/>
      <c r="Z14" s="331"/>
      <c r="AA14" s="331"/>
      <c r="AB14" s="331"/>
      <c r="AC14" s="331"/>
      <c r="AD14" s="212"/>
      <c r="AE14" s="195"/>
      <c r="AF14" s="195"/>
      <c r="AG14" s="213"/>
      <c r="AH14" s="214"/>
      <c r="AI14" s="215"/>
      <c r="AJ14" s="214"/>
      <c r="AK14" s="215"/>
      <c r="AL14" s="214"/>
      <c r="AM14" s="220"/>
      <c r="AN14" s="331"/>
      <c r="AO14" s="331"/>
      <c r="AP14" s="195" t="s">
        <v>353</v>
      </c>
      <c r="AQ14" s="216" t="s">
        <v>315</v>
      </c>
      <c r="AR14" s="216" t="s">
        <v>337</v>
      </c>
      <c r="AS14" s="216" t="s">
        <v>311</v>
      </c>
      <c r="AT14" s="282" t="s">
        <v>532</v>
      </c>
      <c r="AU14" s="283" t="s">
        <v>526</v>
      </c>
      <c r="AV14" s="306"/>
    </row>
    <row r="15" spans="1:863" ht="60" x14ac:dyDescent="0.25">
      <c r="A15" s="384"/>
      <c r="B15" s="331"/>
      <c r="C15" s="385"/>
      <c r="D15" s="386"/>
      <c r="E15" s="356"/>
      <c r="F15" s="356"/>
      <c r="G15" s="331"/>
      <c r="H15" s="306"/>
      <c r="I15" s="306"/>
      <c r="J15" s="387"/>
      <c r="K15" s="331"/>
      <c r="L15" s="331"/>
      <c r="M15" s="331"/>
      <c r="N15" s="339"/>
      <c r="O15" s="338"/>
      <c r="P15" s="331"/>
      <c r="Q15" s="337"/>
      <c r="R15" s="338"/>
      <c r="S15" s="339"/>
      <c r="T15" s="355"/>
      <c r="U15" s="331"/>
      <c r="V15" s="331"/>
      <c r="W15" s="331"/>
      <c r="X15" s="331"/>
      <c r="Y15" s="331"/>
      <c r="Z15" s="331"/>
      <c r="AA15" s="331"/>
      <c r="AB15" s="331"/>
      <c r="AC15" s="331"/>
      <c r="AD15" s="212"/>
      <c r="AE15" s="195"/>
      <c r="AF15" s="195"/>
      <c r="AG15" s="213"/>
      <c r="AH15" s="214"/>
      <c r="AI15" s="215"/>
      <c r="AJ15" s="214"/>
      <c r="AK15" s="215"/>
      <c r="AL15" s="214"/>
      <c r="AM15" s="220"/>
      <c r="AN15" s="331"/>
      <c r="AO15" s="331"/>
      <c r="AP15" s="195" t="s">
        <v>354</v>
      </c>
      <c r="AQ15" s="216" t="s">
        <v>315</v>
      </c>
      <c r="AR15" s="216" t="s">
        <v>338</v>
      </c>
      <c r="AS15" s="216" t="s">
        <v>311</v>
      </c>
      <c r="AT15" s="282" t="s">
        <v>532</v>
      </c>
      <c r="AU15" s="283" t="s">
        <v>526</v>
      </c>
      <c r="AV15" s="306"/>
    </row>
    <row r="16" spans="1:863" ht="96" x14ac:dyDescent="0.25">
      <c r="A16" s="384"/>
      <c r="B16" s="331"/>
      <c r="C16" s="385"/>
      <c r="D16" s="386"/>
      <c r="E16" s="353"/>
      <c r="F16" s="353"/>
      <c r="G16" s="331"/>
      <c r="H16" s="304"/>
      <c r="I16" s="304"/>
      <c r="J16" s="387"/>
      <c r="K16" s="331"/>
      <c r="L16" s="331"/>
      <c r="M16" s="331"/>
      <c r="N16" s="339"/>
      <c r="O16" s="338"/>
      <c r="P16" s="331"/>
      <c r="Q16" s="337"/>
      <c r="R16" s="338" t="e">
        <f>IF(OR(#REF!=datos!$AB$10,#REF!=datos!$AB$16),"",VLOOKUP(#REF!,datos!$AA$10:$AC$21,3,0))</f>
        <v>#REF!</v>
      </c>
      <c r="S16" s="339"/>
      <c r="T16" s="355"/>
      <c r="U16" s="331"/>
      <c r="V16" s="331"/>
      <c r="W16" s="331"/>
      <c r="X16" s="331"/>
      <c r="Y16" s="331"/>
      <c r="Z16" s="331"/>
      <c r="AA16" s="331"/>
      <c r="AB16" s="331"/>
      <c r="AC16" s="331"/>
      <c r="AD16" s="212" t="str">
        <f>IF(AE16="","",VLOOKUP(AE16,datos!$AT$6:$AU$9,2,0))</f>
        <v>Probabilidad</v>
      </c>
      <c r="AE16" s="195" t="s">
        <v>49</v>
      </c>
      <c r="AF16" s="195" t="s">
        <v>53</v>
      </c>
      <c r="AG16" s="213">
        <f>IF(AND(AE16="",AF16=""),"",IF(AE16="",0,VLOOKUP(AE16,datos!$AP$3:$AR$7,3,0))+IF(AF16="",0,VLOOKUP(AF16,datos!$AP$3:$AR$7,3,0)))</f>
        <v>0.4</v>
      </c>
      <c r="AH16" s="214" t="str">
        <f>IF(OR(AI16="",AI16=0),"",IF(AI16&lt;=datos!$AC$3,datos!$AE$3,IF(AI16&lt;=datos!$AC$4,datos!$AE$4,IF(AI16&lt;=datos!$AC$5,datos!$AE$5,IF(AI16&lt;=datos!$AC$6,datos!$AE$6,IF(AI16&lt;=datos!$AC$7,datos!$AE$7,""))))))</f>
        <v/>
      </c>
      <c r="AI16" s="215">
        <f>IF(AD16="","",IF(T13=1,IF(AD16="Probabilidad",O16-(O16*AG16),O16),IF(AD16="Probabilidad",AI13-(AI13*AG16),AI13)))</f>
        <v>0</v>
      </c>
      <c r="AJ16" s="214" t="e">
        <f>+IF(AK16&lt;=datos!$AD$11,datos!$AC$11,IF(AK16&lt;=datos!$AD$12,datos!$AC$12,IF(AK16&lt;=datos!$AD$13,datos!$AC$13,IF(AK16&lt;=datos!$AD$14,datos!$AC$14,IF(AK16&lt;=datos!$AD$15,datos!$AC$15,"")))))</f>
        <v>#REF!</v>
      </c>
      <c r="AK16" s="215" t="e">
        <f>IF(AD16="","",IF(T13=1,IF(AD16="Impacto",R16-(R16*AG16),R16),IF(AD16="Impacto",AK13-(AK13*AG16),AK13)))</f>
        <v>#REF!</v>
      </c>
      <c r="AL16" s="214" t="str">
        <f t="shared" ca="1" si="0"/>
        <v/>
      </c>
      <c r="AM16" s="220" t="s">
        <v>60</v>
      </c>
      <c r="AN16" s="331"/>
      <c r="AO16" s="195" t="s">
        <v>355</v>
      </c>
      <c r="AP16" s="195" t="s">
        <v>384</v>
      </c>
      <c r="AQ16" s="216" t="s">
        <v>312</v>
      </c>
      <c r="AR16" s="216" t="s">
        <v>534</v>
      </c>
      <c r="AS16" s="216" t="s">
        <v>316</v>
      </c>
      <c r="AT16" s="282" t="s">
        <v>532</v>
      </c>
      <c r="AU16" s="283" t="s">
        <v>526</v>
      </c>
      <c r="AV16" s="304"/>
    </row>
    <row r="17" spans="1:68" customFormat="1" ht="120" customHeight="1" x14ac:dyDescent="0.25">
      <c r="A17" s="388">
        <v>4</v>
      </c>
      <c r="B17" s="354" t="s">
        <v>246</v>
      </c>
      <c r="C17" s="354" t="s">
        <v>261</v>
      </c>
      <c r="D17" s="393" t="s">
        <v>387</v>
      </c>
      <c r="E17" s="307" t="s">
        <v>388</v>
      </c>
      <c r="F17" s="395">
        <v>513</v>
      </c>
      <c r="G17" s="354" t="s">
        <v>33</v>
      </c>
      <c r="H17" s="398" t="s">
        <v>389</v>
      </c>
      <c r="I17" s="446" t="s">
        <v>390</v>
      </c>
      <c r="J17" s="367" t="s">
        <v>391</v>
      </c>
      <c r="K17" s="354" t="s">
        <v>12</v>
      </c>
      <c r="L17" s="354" t="s">
        <v>131</v>
      </c>
      <c r="M17" s="441">
        <v>513</v>
      </c>
      <c r="N17" s="339" t="str">
        <f>IFERROR(VLOOKUP(O17,datos!$AC$2:$AE$7,3,0),"")</f>
        <v>Muy Alta</v>
      </c>
      <c r="O17" s="338">
        <f>+IF(OR(M17="",M17=0),"",IF(M17&lt;=datos!$AD$3,datos!$AC$3,IF(AND(M17&gt;datos!$AD$3,M17&lt;=datos!$AD$4),datos!$AC$4,IF(AND(M17&gt;datos!$AD$4,M17&lt;=datos!$AD$5),datos!$AC$5,IF(AND(M17&gt;datos!$AD$5,M17&lt;=datos!$AD$6),datos!$AC$6,IF(M17&gt;datos!$AD$7,datos!$AC$7,0))))))</f>
        <v>1</v>
      </c>
      <c r="P17" s="307" t="s">
        <v>121</v>
      </c>
      <c r="Q17" s="337" t="str">
        <f>IFERROR(VLOOKUP(P17,datos!$AB$10:$AC$21,2,0),"")</f>
        <v>Leve</v>
      </c>
      <c r="R17" s="338">
        <f>IFERROR(IF(OR(P17=datos!$AB$10,P17=datos!$AB$16),"",VLOOKUP(P17,datos!$AB$10:$AD$21,3,0)),"")</f>
        <v>0.2</v>
      </c>
      <c r="S17" s="339" t="str">
        <f ca="1">IFERROR(INDIRECT("datos!"&amp;HLOOKUP(Q17,calculo_imp,2,FALSE)&amp;VLOOKUP(N17,calculo_prob,2,FALSE)),"")</f>
        <v>Alto</v>
      </c>
      <c r="T17" s="442">
        <v>1</v>
      </c>
      <c r="U17" s="307" t="s">
        <v>392</v>
      </c>
      <c r="V17" s="307" t="s">
        <v>393</v>
      </c>
      <c r="W17" s="307" t="s">
        <v>394</v>
      </c>
      <c r="X17" s="307" t="s">
        <v>395</v>
      </c>
      <c r="Y17" s="307" t="s">
        <v>396</v>
      </c>
      <c r="Z17" s="307" t="s">
        <v>397</v>
      </c>
      <c r="AA17" s="307" t="s">
        <v>398</v>
      </c>
      <c r="AB17" s="307" t="s">
        <v>399</v>
      </c>
      <c r="AC17" s="307" t="s">
        <v>400</v>
      </c>
      <c r="AD17" s="448" t="str">
        <f>IF(AE17="","",VLOOKUP(AE17,[1]datos!$AT$6:$AU$9,2,0))</f>
        <v>Probabilidad</v>
      </c>
      <c r="AE17" s="307" t="s">
        <v>49</v>
      </c>
      <c r="AF17" s="307" t="s">
        <v>53</v>
      </c>
      <c r="AG17" s="450">
        <f>IF(AND(AE17="",AF17=""),"",IF(AE17="",0,VLOOKUP(AE17,[1]datos!$AP$3:$AR$7,3,0))+IF(AF17="",0,VLOOKUP(AF17,[1]datos!$AP$3:$AR$7,3,0)))</f>
        <v>0.4</v>
      </c>
      <c r="AH17" s="452" t="str">
        <f>IF(OR(AI17="",AI17=0),"",IF(AI17&lt;=[1]datos!$AC$3,[1]datos!$AE$3,IF(AI17&lt;=[1]datos!$AC$4,[1]datos!$AE$4,IF(AI17&lt;=[1]datos!$AC$5,[1]datos!$AE$5,IF(AI17&lt;=[1]datos!$AC$6,[1]datos!$AE$6,IF(AI17&lt;=[1]datos!$AC$7,[1]datos!$AE$7,""))))))</f>
        <v>Media</v>
      </c>
      <c r="AI17" s="454">
        <f>IF(AD17="","",IF(T17=1,IF(AD17="Probabilidad",O17-(O17*AG17),O17),IF(AD17="Probabilidad",AI16-(AI16*AG17),AI16)))</f>
        <v>0.6</v>
      </c>
      <c r="AJ17" s="452" t="str">
        <f>+IF(AK17&lt;=[1]datos!$AD$11,[1]datos!$AC$11,IF(AK17&lt;=[1]datos!$AD$12,[1]datos!$AC$12,IF(AK17&lt;=[1]datos!$AD$13,[1]datos!$AC$13,IF(AK17&lt;=[1]datos!$AD$14,[1]datos!$AC$14,IF(AK17&lt;=[1]datos!$AD$15,[1]datos!$AC$15,"")))))</f>
        <v>Leve</v>
      </c>
      <c r="AK17" s="454">
        <f>IF(AD17="","",IF(T17=1,IF(AD17="Impacto",R17-(R17*AG17),R17),IF(AD17="Impacto",AK16-(AK16*AG17),AK16)))</f>
        <v>0.2</v>
      </c>
      <c r="AL17" s="452" t="str">
        <f ca="1">IFERROR(INDIRECT("datos!"&amp;HLOOKUP(AJ17,calculo_imp,2,0)&amp;VLOOKUP(AH17,calculo_prob,2,0)),"")</f>
        <v>Moderado</v>
      </c>
      <c r="AM17" s="467" t="s">
        <v>60</v>
      </c>
      <c r="AN17" s="307" t="s">
        <v>401</v>
      </c>
      <c r="AO17" s="354" t="s">
        <v>402</v>
      </c>
      <c r="AP17" s="223" t="s">
        <v>403</v>
      </c>
      <c r="AQ17" s="444" t="s">
        <v>404</v>
      </c>
      <c r="AR17" s="224" t="s">
        <v>405</v>
      </c>
      <c r="AS17" s="225" t="s">
        <v>406</v>
      </c>
      <c r="AT17" s="282" t="s">
        <v>525</v>
      </c>
      <c r="AU17" s="283" t="s">
        <v>526</v>
      </c>
      <c r="AV17" s="307">
        <v>0</v>
      </c>
      <c r="AW17" s="226"/>
      <c r="AX17" s="226"/>
      <c r="AY17" s="226"/>
      <c r="AZ17" s="226"/>
      <c r="BA17" s="226"/>
      <c r="BB17" s="226"/>
      <c r="BC17" s="226"/>
      <c r="BD17" s="226"/>
      <c r="BE17" s="226"/>
      <c r="BF17" s="226"/>
      <c r="BG17" s="226"/>
      <c r="BH17" s="226"/>
      <c r="BI17" s="226"/>
      <c r="BJ17" s="226"/>
      <c r="BK17" s="226"/>
      <c r="BL17" s="226"/>
      <c r="BM17" s="226"/>
      <c r="BN17" s="226"/>
      <c r="BO17" s="226"/>
      <c r="BP17" s="226"/>
    </row>
    <row r="18" spans="1:68" customFormat="1" ht="96" customHeight="1" x14ac:dyDescent="0.25">
      <c r="A18" s="388"/>
      <c r="B18" s="354"/>
      <c r="C18" s="354"/>
      <c r="D18" s="393"/>
      <c r="E18" s="308"/>
      <c r="F18" s="396"/>
      <c r="G18" s="354"/>
      <c r="H18" s="399"/>
      <c r="I18" s="447"/>
      <c r="J18" s="367"/>
      <c r="K18" s="354"/>
      <c r="L18" s="354"/>
      <c r="M18" s="441"/>
      <c r="N18" s="339"/>
      <c r="O18" s="338"/>
      <c r="P18" s="308"/>
      <c r="Q18" s="337"/>
      <c r="R18" s="338"/>
      <c r="S18" s="339"/>
      <c r="T18" s="443"/>
      <c r="U18" s="394"/>
      <c r="V18" s="394"/>
      <c r="W18" s="394"/>
      <c r="X18" s="394"/>
      <c r="Y18" s="394"/>
      <c r="Z18" s="394"/>
      <c r="AA18" s="394"/>
      <c r="AB18" s="394"/>
      <c r="AC18" s="394"/>
      <c r="AD18" s="449"/>
      <c r="AE18" s="394"/>
      <c r="AF18" s="394"/>
      <c r="AG18" s="451"/>
      <c r="AH18" s="453"/>
      <c r="AI18" s="455"/>
      <c r="AJ18" s="453"/>
      <c r="AK18" s="455"/>
      <c r="AL18" s="453"/>
      <c r="AM18" s="468"/>
      <c r="AN18" s="394"/>
      <c r="AO18" s="354"/>
      <c r="AP18" s="223" t="s">
        <v>407</v>
      </c>
      <c r="AQ18" s="445"/>
      <c r="AR18" s="224" t="s">
        <v>408</v>
      </c>
      <c r="AS18" s="225" t="s">
        <v>409</v>
      </c>
      <c r="AT18" s="282" t="s">
        <v>525</v>
      </c>
      <c r="AU18" s="283" t="s">
        <v>526</v>
      </c>
      <c r="AV18" s="308"/>
      <c r="AW18" s="226"/>
      <c r="AX18" s="226"/>
      <c r="AY18" s="226"/>
      <c r="AZ18" s="226"/>
      <c r="BA18" s="226"/>
      <c r="BB18" s="226"/>
      <c r="BC18" s="226"/>
      <c r="BD18" s="226"/>
      <c r="BE18" s="226"/>
      <c r="BF18" s="226"/>
      <c r="BG18" s="226"/>
      <c r="BH18" s="226"/>
      <c r="BI18" s="226"/>
      <c r="BJ18" s="226"/>
      <c r="BK18" s="226"/>
      <c r="BL18" s="226"/>
      <c r="BM18" s="226"/>
      <c r="BN18" s="226"/>
      <c r="BO18" s="226"/>
      <c r="BP18" s="226"/>
    </row>
    <row r="19" spans="1:68" customFormat="1" ht="120" x14ac:dyDescent="0.25">
      <c r="A19" s="388"/>
      <c r="B19" s="354"/>
      <c r="C19" s="354"/>
      <c r="D19" s="354"/>
      <c r="E19" s="308"/>
      <c r="F19" s="396"/>
      <c r="G19" s="354"/>
      <c r="H19" s="400"/>
      <c r="I19" s="53" t="s">
        <v>410</v>
      </c>
      <c r="J19" s="367"/>
      <c r="K19" s="367"/>
      <c r="L19" s="354"/>
      <c r="M19" s="441"/>
      <c r="N19" s="339"/>
      <c r="O19" s="338"/>
      <c r="P19" s="308"/>
      <c r="Q19" s="337"/>
      <c r="R19" s="338"/>
      <c r="S19" s="339"/>
      <c r="T19" s="227">
        <v>2</v>
      </c>
      <c r="U19" s="228" t="s">
        <v>411</v>
      </c>
      <c r="V19" s="229" t="s">
        <v>412</v>
      </c>
      <c r="W19" s="280" t="s">
        <v>413</v>
      </c>
      <c r="X19" s="230" t="s">
        <v>414</v>
      </c>
      <c r="Y19" s="228" t="s">
        <v>415</v>
      </c>
      <c r="Z19" s="228" t="s">
        <v>416</v>
      </c>
      <c r="AA19" s="229" t="s">
        <v>417</v>
      </c>
      <c r="AB19" s="228" t="s">
        <v>418</v>
      </c>
      <c r="AC19" s="53" t="s">
        <v>400</v>
      </c>
      <c r="AD19" s="231" t="str">
        <f>IF(AE19="","",VLOOKUP(AE19,[1]datos!$AT$6:$AU$9,2,0))</f>
        <v>Probabilidad</v>
      </c>
      <c r="AE19" s="232" t="s">
        <v>49</v>
      </c>
      <c r="AF19" s="232" t="s">
        <v>53</v>
      </c>
      <c r="AG19" s="233">
        <f>IF(AND(AE19="",AF19=""),"",IF(AE19="",0,VLOOKUP(AE19,[1]datos!$AP$3:$AR$7,3,0))+IF(AF19="",0,VLOOKUP(AF19,[1]datos!$AP$3:$AR$7,3,0)))</f>
        <v>0.4</v>
      </c>
      <c r="AH19" s="234" t="str">
        <f>IF(OR(AI19="",AI19=0),"",IF(AI19&lt;=[1]datos!$AC$3,[1]datos!$AE$3,IF(AI19&lt;=[1]datos!$AC$4,[1]datos!$AE$4,IF(AI19&lt;=[1]datos!$AC$5,[1]datos!$AE$5,IF(AI19&lt;=[1]datos!$AC$6,[1]datos!$AE$6,IF(AI19&lt;=[1]datos!$AC$7,[1]datos!$AE$7,""))))))</f>
        <v>Baja</v>
      </c>
      <c r="AI19" s="235">
        <f>IF(AD19="","",IF(T19=1,IF(AD19="Probabilidad",O19-(O19*AG19),O19),IF(AD19="Probabilidad",AI17-(AI17*AG19),AI17)))</f>
        <v>0.36</v>
      </c>
      <c r="AJ19" s="234" t="str">
        <f>+IF(AK19&lt;=[1]datos!$AD$11,[1]datos!$AC$11,IF(AK19&lt;=[1]datos!$AD$12,[1]datos!$AC$12,IF(AK19&lt;=[1]datos!$AD$13,[1]datos!$AC$13,IF(AK19&lt;=[1]datos!$AD$14,[1]datos!$AC$14,IF(AK19&lt;=[1]datos!$AD$15,[1]datos!$AC$15,"")))))</f>
        <v>Leve</v>
      </c>
      <c r="AK19" s="235">
        <f>IF(AD19="","",IF(T19=1,IF(AD19="Impacto",R19-(R19*AG19),R19),IF(AD19="Impacto",AK17-(AK17*AG19),AK17)))</f>
        <v>0.2</v>
      </c>
      <c r="AL19" s="234" t="str">
        <f ca="1">IFERROR(INDIRECT("datos!"&amp;HLOOKUP(AJ19,calculo_imp,2,0)&amp;VLOOKUP(AH19,calculo_prob,2,0)),"")</f>
        <v>Bajo</v>
      </c>
      <c r="AM19" s="236" t="s">
        <v>60</v>
      </c>
      <c r="AN19" s="228" t="s">
        <v>401</v>
      </c>
      <c r="AO19" s="354"/>
      <c r="AP19" s="223" t="s">
        <v>419</v>
      </c>
      <c r="AQ19" s="224" t="s">
        <v>404</v>
      </c>
      <c r="AR19" s="224">
        <v>44593</v>
      </c>
      <c r="AS19" s="225" t="s">
        <v>406</v>
      </c>
      <c r="AT19" s="282" t="s">
        <v>525</v>
      </c>
      <c r="AU19" s="283" t="s">
        <v>526</v>
      </c>
      <c r="AV19" s="308"/>
      <c r="AW19" s="226"/>
      <c r="AX19" s="226"/>
      <c r="AY19" s="226"/>
      <c r="AZ19" s="226"/>
      <c r="BA19" s="226"/>
      <c r="BB19" s="226"/>
      <c r="BC19" s="226"/>
      <c r="BD19" s="226"/>
      <c r="BE19" s="226"/>
      <c r="BF19" s="226"/>
      <c r="BG19" s="226"/>
      <c r="BH19" s="226"/>
      <c r="BI19" s="226"/>
      <c r="BJ19" s="226"/>
      <c r="BK19" s="226"/>
      <c r="BL19" s="226"/>
      <c r="BM19" s="226"/>
      <c r="BN19" s="226"/>
      <c r="BO19" s="226"/>
      <c r="BP19" s="226"/>
    </row>
    <row r="20" spans="1:68" customFormat="1" ht="228" x14ac:dyDescent="0.25">
      <c r="A20" s="388"/>
      <c r="B20" s="354"/>
      <c r="C20" s="354"/>
      <c r="D20" s="354"/>
      <c r="E20" s="394"/>
      <c r="F20" s="397"/>
      <c r="G20" s="354"/>
      <c r="H20" s="401"/>
      <c r="I20" s="237"/>
      <c r="J20" s="367"/>
      <c r="K20" s="367"/>
      <c r="L20" s="354"/>
      <c r="M20" s="441"/>
      <c r="N20" s="339"/>
      <c r="O20" s="338"/>
      <c r="P20" s="309"/>
      <c r="Q20" s="337"/>
      <c r="R20" s="338" t="e">
        <f>IF(OR(#REF!=datos!$AB$10,#REF!=datos!$AB$16),"",VLOOKUP(#REF!,datos!$AA$10:$AC$21,3,0))</f>
        <v>#REF!</v>
      </c>
      <c r="S20" s="339"/>
      <c r="T20" s="227">
        <v>3</v>
      </c>
      <c r="U20" s="228" t="s">
        <v>420</v>
      </c>
      <c r="V20" s="229" t="s">
        <v>412</v>
      </c>
      <c r="W20" s="280" t="s">
        <v>413</v>
      </c>
      <c r="X20" s="228" t="s">
        <v>421</v>
      </c>
      <c r="Y20" s="228" t="s">
        <v>422</v>
      </c>
      <c r="Z20" s="228" t="s">
        <v>423</v>
      </c>
      <c r="AA20" s="229" t="s">
        <v>424</v>
      </c>
      <c r="AB20" s="228" t="s">
        <v>425</v>
      </c>
      <c r="AC20" s="53" t="s">
        <v>400</v>
      </c>
      <c r="AD20" s="231" t="str">
        <f>IF(AE20="","",VLOOKUP(AE20,[1]datos!$AT$6:$AU$9,2,0))</f>
        <v>Probabilidad</v>
      </c>
      <c r="AE20" s="232" t="s">
        <v>49</v>
      </c>
      <c r="AF20" s="232" t="s">
        <v>53</v>
      </c>
      <c r="AG20" s="233">
        <f>IF(AND(AE20="",AF20=""),"",IF(AE20="",0,VLOOKUP(AE20,[1]datos!$AP$3:$AR$7,3,0))+IF(AF20="",0,VLOOKUP(AF20,[1]datos!$AP$3:$AR$7,3,0)))</f>
        <v>0.4</v>
      </c>
      <c r="AH20" s="234" t="str">
        <f>IF(OR(AI20="",AI20=0),"",IF(AI20&lt;=[1]datos!$AC$3,[1]datos!$AE$3,IF(AI20&lt;=[1]datos!$AC$4,[1]datos!$AE$4,IF(AI20&lt;=[1]datos!$AC$5,[1]datos!$AE$5,IF(AI20&lt;=[1]datos!$AC$6,[1]datos!$AE$6,IF(AI20&lt;=[1]datos!$AC$7,[1]datos!$AE$7,""))))))</f>
        <v>Baja</v>
      </c>
      <c r="AI20" s="235">
        <f>IF(AD20="","",IF(T20=1,IF(AD20="Probabilidad",O20-(O20*AG20),O20),IF(AD20="Probabilidad",AI19-(AI19*AG20),AI19)))</f>
        <v>0.216</v>
      </c>
      <c r="AJ20" s="234" t="str">
        <f>+IF(AK20&lt;=[1]datos!$AD$11,[1]datos!$AC$11,IF(AK20&lt;=[1]datos!$AD$12,[1]datos!$AC$12,IF(AK20&lt;=[1]datos!$AD$13,[1]datos!$AC$13,IF(AK20&lt;=[1]datos!$AD$14,[1]datos!$AC$14,IF(AK20&lt;=[1]datos!$AD$15,[1]datos!$AC$15,"")))))</f>
        <v>Leve</v>
      </c>
      <c r="AK20" s="235">
        <f>IF(AD20="","",IF(T20=1,IF(AD20="Impacto",R20-(R20*AG20),R20),IF(AD20="Impacto",AK19-(AK19*AG20),AK19)))</f>
        <v>0.2</v>
      </c>
      <c r="AL20" s="234" t="str">
        <f ca="1">IFERROR(INDIRECT("datos!"&amp;HLOOKUP(AJ20,calculo_imp,2,0)&amp;VLOOKUP(AH20,calculo_prob,2,0)),"")</f>
        <v>Bajo</v>
      </c>
      <c r="AM20" s="236" t="s">
        <v>60</v>
      </c>
      <c r="AN20" s="228" t="s">
        <v>426</v>
      </c>
      <c r="AO20" s="232" t="s">
        <v>427</v>
      </c>
      <c r="AP20" s="232" t="s">
        <v>428</v>
      </c>
      <c r="AQ20" s="224" t="s">
        <v>404</v>
      </c>
      <c r="AR20" s="224">
        <v>44593</v>
      </c>
      <c r="AS20" s="224" t="s">
        <v>429</v>
      </c>
      <c r="AT20" s="282" t="s">
        <v>525</v>
      </c>
      <c r="AU20" s="283" t="s">
        <v>526</v>
      </c>
      <c r="AV20" s="309"/>
      <c r="AW20" s="226"/>
      <c r="AX20" s="226"/>
      <c r="AY20" s="226"/>
      <c r="AZ20" s="226"/>
      <c r="BA20" s="226"/>
      <c r="BB20" s="226"/>
      <c r="BC20" s="226"/>
      <c r="BD20" s="226"/>
      <c r="BE20" s="226"/>
      <c r="BF20" s="226"/>
      <c r="BG20" s="226"/>
      <c r="BH20" s="226"/>
      <c r="BI20" s="226"/>
      <c r="BJ20" s="226"/>
      <c r="BK20" s="226"/>
      <c r="BL20" s="226"/>
      <c r="BM20" s="226"/>
      <c r="BN20" s="226"/>
      <c r="BO20" s="226"/>
      <c r="BP20" s="226"/>
    </row>
    <row r="21" spans="1:68" customFormat="1" ht="145.5" customHeight="1" x14ac:dyDescent="0.25">
      <c r="A21" s="340">
        <v>5</v>
      </c>
      <c r="B21" s="310" t="s">
        <v>246</v>
      </c>
      <c r="C21" s="310" t="s">
        <v>262</v>
      </c>
      <c r="D21" s="341" t="s">
        <v>387</v>
      </c>
      <c r="E21" s="342" t="s">
        <v>430</v>
      </c>
      <c r="F21" s="343">
        <v>13814</v>
      </c>
      <c r="G21" s="238" t="s">
        <v>33</v>
      </c>
      <c r="H21" s="344" t="s">
        <v>431</v>
      </c>
      <c r="I21" s="239" t="s">
        <v>432</v>
      </c>
      <c r="J21" s="345" t="s">
        <v>433</v>
      </c>
      <c r="K21" s="240" t="s">
        <v>12</v>
      </c>
      <c r="L21" s="240" t="s">
        <v>131</v>
      </c>
      <c r="M21" s="240" t="s">
        <v>434</v>
      </c>
      <c r="N21" s="339" t="str">
        <f>IFERROR(VLOOKUP(O21,datos!$AC$2:$AE$7,3,0),"")</f>
        <v>Muy Alta</v>
      </c>
      <c r="O21" s="338">
        <f>+IF(OR(M21="",M21=0),"",IF(M21&lt;=datos!$AD$3,datos!$AC$3,IF(AND(M21&gt;datos!$AD$3,M21&lt;=datos!$AD$4),datos!$AC$4,IF(AND(M21&gt;datos!$AD$4,M21&lt;=datos!$AD$5),datos!$AC$5,IF(AND(M21&gt;datos!$AD$5,M21&lt;=datos!$AD$6),datos!$AC$6,IF(M21&gt;datos!$AD$7,datos!$AC$7,0))))))</f>
        <v>1</v>
      </c>
      <c r="P21" s="240" t="s">
        <v>126</v>
      </c>
      <c r="Q21" s="337" t="str">
        <f>IFERROR(VLOOKUP(P21,datos!$AB$10:$AC$21,2,0),"")</f>
        <v>Menor</v>
      </c>
      <c r="R21" s="338">
        <f>IFERROR(IF(OR(P21=datos!$AB$10,P21=datos!$AB$16),"",VLOOKUP(P21,datos!$AB$10:$AD$21,3,0)),"")</f>
        <v>0.4</v>
      </c>
      <c r="S21" s="339" t="str">
        <f ca="1">IFERROR(INDIRECT("datos!"&amp;HLOOKUP(Q21,calculo_imp,2,FALSE)&amp;VLOOKUP(N21,calculo_prob,2,FALSE)),"")</f>
        <v>Alto</v>
      </c>
      <c r="T21" s="241">
        <v>1</v>
      </c>
      <c r="U21" s="242" t="s">
        <v>435</v>
      </c>
      <c r="V21" s="243" t="s">
        <v>436</v>
      </c>
      <c r="W21" s="246" t="s">
        <v>437</v>
      </c>
      <c r="X21" s="243" t="s">
        <v>438</v>
      </c>
      <c r="Y21" s="243" t="s">
        <v>439</v>
      </c>
      <c r="Z21" s="243" t="s">
        <v>440</v>
      </c>
      <c r="AA21" s="243" t="s">
        <v>441</v>
      </c>
      <c r="AB21" s="244" t="s">
        <v>442</v>
      </c>
      <c r="AC21" s="243" t="s">
        <v>443</v>
      </c>
      <c r="AD21" s="245" t="str">
        <f>IF(AE21="","",VLOOKUP(AE21,[2]datos!$AT$6:$AU$9,2,0))</f>
        <v>Probabilidad</v>
      </c>
      <c r="AE21" s="246" t="s">
        <v>49</v>
      </c>
      <c r="AF21" s="246" t="s">
        <v>53</v>
      </c>
      <c r="AG21" s="247">
        <f>IF(AND(AE21="",AF21=""),"",IF(AE21="",0,VLOOKUP(AE21,[2]datos!$AP$3:$AR$7,3,0))+IF(AF21="",0,VLOOKUP(AF21,[2]datos!$AP$3:$AR$7,3,0)))</f>
        <v>0.4</v>
      </c>
      <c r="AH21" s="248" t="str">
        <f>IF(OR(AI21="",AI21=0),"",IF(AI21&lt;=[2]datos!$AC$3,[2]datos!$AE$3,IF(AI21&lt;=[2]datos!$AC$4,[2]datos!$AE$4,IF(AI21&lt;=[2]datos!$AC$5,[2]datos!$AE$5,IF(AI21&lt;=[2]datos!$AC$6,[2]datos!$AE$6,IF(AI21&lt;=[2]datos!$AC$7,[2]datos!$AE$7,""))))))</f>
        <v>Media</v>
      </c>
      <c r="AI21" s="249">
        <f t="shared" ref="AI21:AI24" si="1">IF(AD21="","",IF(T21=1,IF(AD21="Probabilidad",O21-(O21*AG21),O21),IF(AD21="Probabilidad",AI20-(AI20*AG21),AI20)))</f>
        <v>0.6</v>
      </c>
      <c r="AJ21" s="248" t="str">
        <f>+IF(AK21&lt;=[2]datos!$AD$11,[2]datos!$AC$11,IF(AK21&lt;=[2]datos!$AD$12,[2]datos!$AC$12,IF(AK21&lt;=[2]datos!$AD$13,[2]datos!$AC$13,IF(AK21&lt;=[2]datos!$AD$14,[2]datos!$AC$14,IF(AK21&lt;=[2]datos!$AD$15,[2]datos!$AC$15,"")))))</f>
        <v>Menor</v>
      </c>
      <c r="AK21" s="249">
        <f t="shared" ref="AK21:AK24" si="2">IF(AD21="","",IF(T21=1,IF(AD21="Impacto",R21-(R21*AG21),R21),IF(AD21="Impacto",AK20-(AK20*AG21),AK20)))</f>
        <v>0.4</v>
      </c>
      <c r="AL21" s="248" t="str">
        <f ca="1">IFERROR(INDIRECT("datos!"&amp;HLOOKUP(AJ21,calculo_imp,2,FALSE)&amp;VLOOKUP(AH21,calculo_prob,2,FALSE)),"")</f>
        <v>Moderado</v>
      </c>
      <c r="AM21" s="246" t="s">
        <v>60</v>
      </c>
      <c r="AN21" s="310" t="s">
        <v>444</v>
      </c>
      <c r="AO21" s="333" t="s">
        <v>445</v>
      </c>
      <c r="AP21" s="246" t="s">
        <v>446</v>
      </c>
      <c r="AQ21" s="250" t="s">
        <v>447</v>
      </c>
      <c r="AR21" s="250" t="s">
        <v>448</v>
      </c>
      <c r="AS21" s="246" t="s">
        <v>449</v>
      </c>
      <c r="AT21" s="282" t="s">
        <v>525</v>
      </c>
      <c r="AU21" s="283" t="s">
        <v>526</v>
      </c>
      <c r="AV21" s="310">
        <v>0</v>
      </c>
    </row>
    <row r="22" spans="1:68" customFormat="1" ht="72" x14ac:dyDescent="0.25">
      <c r="A22" s="334"/>
      <c r="B22" s="334"/>
      <c r="C22" s="334"/>
      <c r="D22" s="334"/>
      <c r="E22" s="334"/>
      <c r="F22" s="334"/>
      <c r="G22" s="238" t="s">
        <v>33</v>
      </c>
      <c r="H22" s="334"/>
      <c r="I22" s="336" t="s">
        <v>450</v>
      </c>
      <c r="J22" s="334"/>
      <c r="K22" s="240" t="s">
        <v>12</v>
      </c>
      <c r="L22" s="240" t="s">
        <v>131</v>
      </c>
      <c r="M22" s="240" t="s">
        <v>434</v>
      </c>
      <c r="N22" s="339"/>
      <c r="O22" s="338"/>
      <c r="P22" s="240" t="s">
        <v>122</v>
      </c>
      <c r="Q22" s="337"/>
      <c r="R22" s="338"/>
      <c r="S22" s="339"/>
      <c r="T22" s="241">
        <v>2</v>
      </c>
      <c r="U22" s="246" t="s">
        <v>451</v>
      </c>
      <c r="V22" s="242" t="s">
        <v>452</v>
      </c>
      <c r="W22" s="242" t="s">
        <v>453</v>
      </c>
      <c r="X22" s="251" t="s">
        <v>454</v>
      </c>
      <c r="Y22" s="251" t="s">
        <v>455</v>
      </c>
      <c r="Z22" s="251" t="s">
        <v>456</v>
      </c>
      <c r="AA22" s="251" t="s">
        <v>457</v>
      </c>
      <c r="AB22" s="251" t="s">
        <v>458</v>
      </c>
      <c r="AC22" s="243" t="s">
        <v>459</v>
      </c>
      <c r="AD22" s="245" t="e">
        <f>IF(#REF!="","",VLOOKUP(#REF!,[2]datos!$AT$6:$AU$9,2,0))</f>
        <v>#REF!</v>
      </c>
      <c r="AE22" s="246" t="s">
        <v>49</v>
      </c>
      <c r="AF22" s="246" t="s">
        <v>53</v>
      </c>
      <c r="AG22" s="247">
        <f>IF(AND(AE22="",AF22=""),"",IF(AE22="",0,VLOOKUP(AE22,[2]datos!$AP$3:$AR$7,3,0))+IF(AF22="",0,VLOOKUP(AF22,[2]datos!$AP$3:$AR$7,3,0)))</f>
        <v>0.4</v>
      </c>
      <c r="AH22" s="248" t="e">
        <f>IF(OR(AI22="",AI22=0),"",IF(AI22&lt;=[2]datos!$AC$3,[2]datos!$AE$3,IF(AI22&lt;=[2]datos!$AC$4,[2]datos!$AE$4,IF(AI22&lt;=[2]datos!$AC$5,[2]datos!$AE$5,IF(AI22&lt;=[2]datos!$AC$6,[2]datos!$AE$6,IF(AI22&lt;=[2]datos!$AC$7,[2]datos!$AE$7,""))))))</f>
        <v>#REF!</v>
      </c>
      <c r="AI22" s="249" t="e">
        <f t="shared" si="1"/>
        <v>#REF!</v>
      </c>
      <c r="AJ22" s="248" t="e">
        <f>+IF(AK22&lt;=[2]datos!$AD$11,[2]datos!$AC$11,IF(AK22&lt;=[2]datos!$AD$12,[2]datos!$AC$12,IF(AK22&lt;=[2]datos!$AD$13,[2]datos!$AC$13,IF(AK22&lt;=[2]datos!$AD$14,[2]datos!$AC$14,IF(AK22&lt;=[2]datos!$AD$15,[2]datos!$AC$15,"")))))</f>
        <v>#REF!</v>
      </c>
      <c r="AK22" s="249" t="e">
        <f t="shared" si="2"/>
        <v>#REF!</v>
      </c>
      <c r="AL22" s="248" t="str">
        <f ca="1">IFERROR(INDIRECT("datos!"&amp;HLOOKUP(AJ22,calculo_imp,2,FALSE)&amp;VLOOKUP(AH22,calculo_prob,2,FALSE)),"")</f>
        <v/>
      </c>
      <c r="AM22" s="246" t="s">
        <v>60</v>
      </c>
      <c r="AN22" s="334"/>
      <c r="AO22" s="334"/>
      <c r="AP22" s="250" t="s">
        <v>460</v>
      </c>
      <c r="AQ22" s="250" t="s">
        <v>447</v>
      </c>
      <c r="AR22" s="252" t="s">
        <v>461</v>
      </c>
      <c r="AS22" s="246" t="s">
        <v>462</v>
      </c>
      <c r="AT22" s="282" t="s">
        <v>525</v>
      </c>
      <c r="AU22" s="283" t="s">
        <v>526</v>
      </c>
      <c r="AV22" s="311"/>
    </row>
    <row r="23" spans="1:68" customFormat="1" ht="96" x14ac:dyDescent="0.25">
      <c r="A23" s="334"/>
      <c r="B23" s="334"/>
      <c r="C23" s="334"/>
      <c r="D23" s="334"/>
      <c r="E23" s="334"/>
      <c r="F23" s="334"/>
      <c r="G23" s="238" t="s">
        <v>33</v>
      </c>
      <c r="H23" s="334"/>
      <c r="I23" s="334"/>
      <c r="J23" s="334"/>
      <c r="K23" s="240" t="s">
        <v>12</v>
      </c>
      <c r="L23" s="240" t="s">
        <v>131</v>
      </c>
      <c r="M23" s="240" t="s">
        <v>434</v>
      </c>
      <c r="N23" s="339"/>
      <c r="O23" s="338"/>
      <c r="P23" s="240" t="s">
        <v>122</v>
      </c>
      <c r="Q23" s="337"/>
      <c r="R23" s="338"/>
      <c r="S23" s="339"/>
      <c r="T23" s="241">
        <v>3</v>
      </c>
      <c r="U23" s="246" t="s">
        <v>463</v>
      </c>
      <c r="V23" s="242" t="s">
        <v>464</v>
      </c>
      <c r="W23" s="242" t="s">
        <v>465</v>
      </c>
      <c r="X23" s="251" t="s">
        <v>466</v>
      </c>
      <c r="Y23" s="251" t="s">
        <v>467</v>
      </c>
      <c r="Z23" s="251" t="s">
        <v>468</v>
      </c>
      <c r="AA23" s="251" t="s">
        <v>469</v>
      </c>
      <c r="AB23" s="251" t="s">
        <v>470</v>
      </c>
      <c r="AC23" s="243" t="s">
        <v>471</v>
      </c>
      <c r="AD23" s="245" t="str">
        <f>IF(AE23="","",VLOOKUP(AE23,[2]datos!$AT$6:$AU$9,2,0))</f>
        <v>Probabilidad</v>
      </c>
      <c r="AE23" s="246" t="s">
        <v>49</v>
      </c>
      <c r="AF23" s="246" t="s">
        <v>53</v>
      </c>
      <c r="AG23" s="247">
        <f>IF(AND(AE23="",AF23=""),"",IF(AE23="",0,VLOOKUP(AE23,[2]datos!$AP$3:$AR$7,3,0))+IF(AF23="",0,VLOOKUP(AF23,[2]datos!$AP$3:$AR$7,3,0)))</f>
        <v>0.4</v>
      </c>
      <c r="AH23" s="248" t="e">
        <f>IF(OR(AI23="",AI23=0),"",IF(AI23&lt;=[2]datos!$AC$3,[2]datos!$AE$3,IF(AI23&lt;=[2]datos!$AC$4,[2]datos!$AE$4,IF(AI23&lt;=[2]datos!$AC$5,[2]datos!$AE$5,IF(AI23&lt;=[2]datos!$AC$6,[2]datos!$AE$6,IF(AI23&lt;=[2]datos!$AC$7,[2]datos!$AE$7,""))))))</f>
        <v>#REF!</v>
      </c>
      <c r="AI23" s="249" t="e">
        <f t="shared" si="1"/>
        <v>#REF!</v>
      </c>
      <c r="AJ23" s="248" t="e">
        <f>+IF(AK23&lt;=[2]datos!$AD$11,[2]datos!$AC$11,IF(AK23&lt;=[2]datos!$AD$12,[2]datos!$AC$12,IF(AK23&lt;=[2]datos!$AD$13,[2]datos!$AC$13,IF(AK23&lt;=[2]datos!$AD$14,[2]datos!$AC$14,IF(AK23&lt;=[2]datos!$AD$15,[2]datos!$AC$15,"")))))</f>
        <v>#REF!</v>
      </c>
      <c r="AK23" s="249" t="e">
        <f t="shared" si="2"/>
        <v>#REF!</v>
      </c>
      <c r="AL23" s="248" t="str">
        <f ca="1">IFERROR(INDIRECT("datos!"&amp;HLOOKUP(AJ23,calculo_imp,2,FALSE)&amp;VLOOKUP(AH23,calculo_prob,2,FALSE)),"")</f>
        <v/>
      </c>
      <c r="AM23" s="246" t="s">
        <v>60</v>
      </c>
      <c r="AN23" s="334"/>
      <c r="AO23" s="334"/>
      <c r="AP23" s="253" t="s">
        <v>472</v>
      </c>
      <c r="AQ23" s="250" t="s">
        <v>447</v>
      </c>
      <c r="AR23" s="250" t="s">
        <v>448</v>
      </c>
      <c r="AS23" s="250" t="s">
        <v>473</v>
      </c>
      <c r="AT23" s="282" t="s">
        <v>525</v>
      </c>
      <c r="AU23" s="283" t="s">
        <v>526</v>
      </c>
      <c r="AV23" s="311"/>
    </row>
    <row r="24" spans="1:68" customFormat="1" ht="96" x14ac:dyDescent="0.25">
      <c r="A24" s="335"/>
      <c r="B24" s="335"/>
      <c r="C24" s="335"/>
      <c r="D24" s="335"/>
      <c r="E24" s="335"/>
      <c r="F24" s="335"/>
      <c r="G24" s="238" t="s">
        <v>33</v>
      </c>
      <c r="H24" s="335"/>
      <c r="I24" s="335"/>
      <c r="J24" s="335"/>
      <c r="K24" s="240" t="s">
        <v>12</v>
      </c>
      <c r="L24" s="240" t="s">
        <v>131</v>
      </c>
      <c r="M24" s="240" t="s">
        <v>434</v>
      </c>
      <c r="N24" s="339"/>
      <c r="O24" s="338"/>
      <c r="P24" s="240" t="s">
        <v>122</v>
      </c>
      <c r="Q24" s="337"/>
      <c r="R24" s="338" t="e">
        <f>IF(OR(#REF!=datos!$AB$10,#REF!=datos!$AB$16),"",VLOOKUP(#REF!,datos!$AA$10:$AC$21,3,0))</f>
        <v>#REF!</v>
      </c>
      <c r="S24" s="339"/>
      <c r="T24" s="241">
        <v>4</v>
      </c>
      <c r="U24" s="246" t="s">
        <v>474</v>
      </c>
      <c r="V24" s="242" t="s">
        <v>452</v>
      </c>
      <c r="W24" s="242" t="s">
        <v>475</v>
      </c>
      <c r="X24" s="251" t="s">
        <v>476</v>
      </c>
      <c r="Y24" s="251" t="s">
        <v>477</v>
      </c>
      <c r="Z24" s="251" t="s">
        <v>468</v>
      </c>
      <c r="AA24" s="243" t="s">
        <v>478</v>
      </c>
      <c r="AB24" s="251" t="s">
        <v>479</v>
      </c>
      <c r="AC24" s="243" t="s">
        <v>459</v>
      </c>
      <c r="AD24" s="245" t="str">
        <f>IF(AE24="","",VLOOKUP(AE24,[2]datos!$AT$6:$AU$9,2,0))</f>
        <v>Probabilidad</v>
      </c>
      <c r="AE24" s="246" t="s">
        <v>49</v>
      </c>
      <c r="AF24" s="246" t="s">
        <v>53</v>
      </c>
      <c r="AG24" s="247">
        <f>IF(AND(AE24="",AF24=""),"",IF(AE24="",0,VLOOKUP(AE24,[2]datos!$AP$3:$AR$7,3,0))+IF(AF24="",0,VLOOKUP(AF24,[2]datos!$AP$3:$AR$7,3,0)))</f>
        <v>0.4</v>
      </c>
      <c r="AH24" s="248" t="e">
        <f>IF(OR(AI24="",AI24=0),"",IF(AI24&lt;=[2]datos!$AC$3,[2]datos!$AE$3,IF(AI24&lt;=[2]datos!$AC$4,[2]datos!$AE$4,IF(AI24&lt;=[2]datos!$AC$5,[2]datos!$AE$5,IF(AI24&lt;=[2]datos!$AC$6,[2]datos!$AE$6,IF(AI24&lt;=[2]datos!$AC$7,[2]datos!$AE$7,""))))))</f>
        <v>#REF!</v>
      </c>
      <c r="AI24" s="249" t="e">
        <f t="shared" si="1"/>
        <v>#REF!</v>
      </c>
      <c r="AJ24" s="248" t="e">
        <f>+IF(AK24&lt;=[2]datos!$AD$11,[2]datos!$AC$11,IF(AK24&lt;=[2]datos!$AD$12,[2]datos!$AC$12,IF(AK24&lt;=[2]datos!$AD$13,[2]datos!$AC$13,IF(AK24&lt;=[2]datos!$AD$14,[2]datos!$AC$14,IF(AK24&lt;=[2]datos!$AD$15,[2]datos!$AC$15,"")))))</f>
        <v>#REF!</v>
      </c>
      <c r="AK24" s="249" t="e">
        <f t="shared" si="2"/>
        <v>#REF!</v>
      </c>
      <c r="AL24" s="248" t="str">
        <f ca="1">IFERROR(INDIRECT("datos!"&amp;HLOOKUP(AJ24,calculo_imp,2,FALSE)&amp;VLOOKUP(AH24,calculo_prob,2,FALSE)),"")</f>
        <v/>
      </c>
      <c r="AM24" s="246" t="s">
        <v>60</v>
      </c>
      <c r="AN24" s="335"/>
      <c r="AO24" s="335"/>
      <c r="AP24" s="246" t="s">
        <v>480</v>
      </c>
      <c r="AQ24" s="250" t="s">
        <v>447</v>
      </c>
      <c r="AR24" s="252" t="s">
        <v>481</v>
      </c>
      <c r="AS24" s="250" t="s">
        <v>482</v>
      </c>
      <c r="AT24" s="282" t="s">
        <v>525</v>
      </c>
      <c r="AU24" s="283" t="s">
        <v>526</v>
      </c>
      <c r="AV24" s="312"/>
    </row>
    <row r="25" spans="1:68" s="186" customFormat="1" ht="112.5" customHeight="1" x14ac:dyDescent="0.25">
      <c r="A25" s="266">
        <v>6</v>
      </c>
      <c r="B25" s="275" t="s">
        <v>246</v>
      </c>
      <c r="C25" s="267" t="s">
        <v>261</v>
      </c>
      <c r="D25" s="268" t="s">
        <v>298</v>
      </c>
      <c r="E25" s="269" t="s">
        <v>490</v>
      </c>
      <c r="F25" s="171">
        <v>47</v>
      </c>
      <c r="G25" s="267" t="s">
        <v>34</v>
      </c>
      <c r="H25" s="217" t="s">
        <v>491</v>
      </c>
      <c r="I25" s="267" t="s">
        <v>492</v>
      </c>
      <c r="J25" s="270" t="s">
        <v>493</v>
      </c>
      <c r="K25" s="267" t="s">
        <v>12</v>
      </c>
      <c r="L25" s="267" t="s">
        <v>131</v>
      </c>
      <c r="M25" s="260">
        <v>47</v>
      </c>
      <c r="N25" s="276" t="str">
        <f>IFERROR(VLOOKUP(O25,[3]datos!$AC$2:$AE$7,3,0),"")</f>
        <v>Media</v>
      </c>
      <c r="O25" s="271">
        <f>+IF(OR(M25="",M25=0),"",IF(M25&lt;=[3]datos!$AD$3,[3]datos!$AC$3,IF(AND(M25&gt;[3]datos!$AD$3,M25&lt;=[3]datos!$AD$4),[3]datos!$AC$4,IF(AND(M25&gt;[3]datos!$AD$4,M25&lt;=[3]datos!$AD$5),[3]datos!$AC$5,IF(AND(M25&gt;[3]datos!$AD$5,M25&lt;=[3]datos!$AD$6),[3]datos!$AC$6,IF(M25&gt;[3]datos!$AD$7,[3]datos!$AC$7,0))))))</f>
        <v>0.6</v>
      </c>
      <c r="P25" s="240" t="s">
        <v>127</v>
      </c>
      <c r="Q25" s="254" t="str">
        <f>IFERROR(VLOOKUP(P25,[3]datos!$AB$10:$AC$21,2,0),"")</f>
        <v>Mayor</v>
      </c>
      <c r="R25" s="259">
        <f>IFERROR(IF(OR(P25=[3]datos!$AB$10,P25=[3]datos!$AB$16),"",VLOOKUP(P25,[3]datos!$AB$10:$AD$21,3,0)),"")</f>
        <v>0.8</v>
      </c>
      <c r="S25" s="255" t="str">
        <f t="shared" ref="S25:S26" ca="1" si="3">IFERROR(INDIRECT("datos!"&amp;HLOOKUP(Q25,calculo_imp,2,FALSE)&amp;VLOOKUP(N25,calculo_prob,2,FALSE)),"")</f>
        <v>Alto</v>
      </c>
      <c r="T25" s="272">
        <v>5</v>
      </c>
      <c r="U25" s="260" t="s">
        <v>494</v>
      </c>
      <c r="V25" s="273" t="s">
        <v>495</v>
      </c>
      <c r="W25" s="273" t="s">
        <v>496</v>
      </c>
      <c r="X25" s="274" t="s">
        <v>497</v>
      </c>
      <c r="Y25" s="274" t="s">
        <v>498</v>
      </c>
      <c r="Z25" s="274" t="s">
        <v>499</v>
      </c>
      <c r="AA25" s="274" t="s">
        <v>500</v>
      </c>
      <c r="AB25" s="274" t="s">
        <v>500</v>
      </c>
      <c r="AC25" s="101" t="s">
        <v>501</v>
      </c>
      <c r="AD25" s="261" t="str">
        <f>IF(AE25="","",VLOOKUP(AE25,[3]datos!$AT$6:$AU$9,2,0))</f>
        <v>Probabilidad</v>
      </c>
      <c r="AE25" s="260" t="s">
        <v>50</v>
      </c>
      <c r="AF25" s="260" t="s">
        <v>53</v>
      </c>
      <c r="AG25" s="259">
        <f>IF(AND(AE25="",AF25=""),"",IF(AE25="",0,VLOOKUP(AE25,[3]datos!$AP$3:$AR$7,3,0))+IF(AF25="",0,VLOOKUP(AF25,[3]datos!$AP$3:$AR$7,3,0)))</f>
        <v>0.3</v>
      </c>
      <c r="AH25" s="258" t="str">
        <f>IF(OR(AI25="",AI25=0),"",IF(AI25&lt;=[3]datos!$AC$3,[3]datos!$AE$3,IF(AI25&lt;=[3]datos!$AC$4,[3]datos!$AE$4,IF(AI25&lt;=[3]datos!$AC$5,[3]datos!$AE$5,IF(AI25&lt;=[3]datos!$AC$6,[3]datos!$AE$6,IF(AI25&lt;=[3]datos!$AC$7,[3]datos!$AE$7,""))))))</f>
        <v>Alta</v>
      </c>
      <c r="AI25" s="109">
        <f>IF(AD25="","",IF(T21=1,IF(AD25="Probabilidad",O21-(O21*AG25),O21),IF(AD25="Probabilidad",AI20-(AI20*AG25),AI20)))</f>
        <v>0.7</v>
      </c>
      <c r="AJ25" s="258" t="e">
        <f>+IF(AK25&lt;=[3]datos!$AD$11,[3]datos!$AC$11,IF(AK25&lt;=[3]datos!$AD$12,[3]datos!$AC$12,IF(AK25&lt;=[3]datos!$AD$13,[3]datos!$AC$13,IF(AK25&lt;=[3]datos!$AD$14,[3]datos!$AC$14,IF(AK25&lt;=[3]datos!$AD$15,[3]datos!$AC$15,"")))))</f>
        <v>#REF!</v>
      </c>
      <c r="AK25" s="109" t="e">
        <f>IF(AD25="","",IF(T25=1,IF(AD25="Impacto",R25-(R25*AG25),R25),IF(AD25="Impacto",AK24-(AK24*AG25),AK24)))</f>
        <v>#REF!</v>
      </c>
      <c r="AL25" s="258" t="str">
        <f t="shared" ref="AL25:AL26" ca="1" si="4">IFERROR(INDIRECT("datos!"&amp;HLOOKUP(AJ25,calculo_imp,2,FALSE)&amp;VLOOKUP(AH25,calculo_prob,2,FALSE)),"")</f>
        <v/>
      </c>
      <c r="AM25" s="101" t="s">
        <v>60</v>
      </c>
      <c r="AN25" s="260" t="s">
        <v>502</v>
      </c>
      <c r="AO25" s="260" t="s">
        <v>503</v>
      </c>
      <c r="AP25" s="260" t="s">
        <v>504</v>
      </c>
      <c r="AQ25" s="84" t="s">
        <v>505</v>
      </c>
      <c r="AR25" s="84">
        <v>44613</v>
      </c>
      <c r="AS25" s="84" t="s">
        <v>506</v>
      </c>
      <c r="AT25" s="282" t="s">
        <v>525</v>
      </c>
      <c r="AU25" s="283" t="s">
        <v>526</v>
      </c>
      <c r="AV25" s="260">
        <v>0</v>
      </c>
    </row>
    <row r="26" spans="1:68" s="186" customFormat="1" ht="84" customHeight="1" x14ac:dyDescent="0.25">
      <c r="A26" s="327">
        <v>7</v>
      </c>
      <c r="B26" s="324" t="s">
        <v>246</v>
      </c>
      <c r="C26" s="313" t="s">
        <v>261</v>
      </c>
      <c r="D26" s="322" t="s">
        <v>298</v>
      </c>
      <c r="E26" s="329" t="s">
        <v>507</v>
      </c>
      <c r="F26" s="330">
        <v>534</v>
      </c>
      <c r="G26" s="321" t="s">
        <v>32</v>
      </c>
      <c r="H26" s="331" t="s">
        <v>508</v>
      </c>
      <c r="I26" s="321" t="s">
        <v>509</v>
      </c>
      <c r="J26" s="332" t="s">
        <v>510</v>
      </c>
      <c r="K26" s="321" t="s">
        <v>227</v>
      </c>
      <c r="L26" s="321" t="s">
        <v>280</v>
      </c>
      <c r="M26" s="321">
        <v>534</v>
      </c>
      <c r="N26" s="469" t="s">
        <v>27</v>
      </c>
      <c r="O26" s="326">
        <f>+IF(OR(M26="",M26=0),"",IF(M26&lt;=[3]datos!$AD$3,[3]datos!$AC$3,IF(AND(M26&gt;[3]datos!$AD$3,M26&lt;=[3]datos!$AD$4),[3]datos!$AC$4,IF(AND(M26&gt;[3]datos!$AD$4,M26&lt;=[3]datos!$AD$5),[3]datos!$AC$5,IF(AND(M26&gt;[3]datos!$AD$5,M26&lt;=[3]datos!$AD$6),[3]datos!$AC$6,IF(M26&gt;[3]datos!$AD$7,[3]datos!$AC$7,0))))))</f>
        <v>1</v>
      </c>
      <c r="P26" s="470" t="s">
        <v>42</v>
      </c>
      <c r="Q26" s="337" t="str">
        <f>IFERROR(VLOOKUP(P26,[3]datos!$AB$10:$AC$21,2,0),"")</f>
        <v>Mayor</v>
      </c>
      <c r="R26" s="326">
        <f>IFERROR(IF(OR(P26=[3]datos!$AB$10,P26=[3]datos!$AB$16),"",VLOOKUP(P26,[3]datos!$AB$10:$AD$21,3,0)),"")</f>
        <v>0.8</v>
      </c>
      <c r="S26" s="339" t="str">
        <f t="shared" ca="1" si="3"/>
        <v>Alto</v>
      </c>
      <c r="T26" s="471">
        <v>7</v>
      </c>
      <c r="U26" s="321" t="s">
        <v>511</v>
      </c>
      <c r="V26" s="321" t="s">
        <v>495</v>
      </c>
      <c r="W26" s="321" t="s">
        <v>512</v>
      </c>
      <c r="X26" s="321" t="s">
        <v>513</v>
      </c>
      <c r="Y26" s="321" t="s">
        <v>514</v>
      </c>
      <c r="Z26" s="321" t="s">
        <v>515</v>
      </c>
      <c r="AA26" s="321" t="s">
        <v>516</v>
      </c>
      <c r="AB26" s="321" t="s">
        <v>516</v>
      </c>
      <c r="AC26" s="320" t="s">
        <v>501</v>
      </c>
      <c r="AD26" s="325" t="str">
        <f>IF(AE26="","",VLOOKUP(AE26,[3]datos!$AT$6:$AU$9,2,0))</f>
        <v>Probabilidad</v>
      </c>
      <c r="AE26" s="321" t="s">
        <v>49</v>
      </c>
      <c r="AF26" s="321" t="s">
        <v>53</v>
      </c>
      <c r="AG26" s="326">
        <f>IF(AND(AE26="",AF26=""),"",IF(AE26="",0,VLOOKUP(AE26,[3]datos!$AP$3:$AR$7,3,0))+IF(AF26="",0,VLOOKUP(AF26,[3]datos!$AP$3:$AR$7,3,0)))</f>
        <v>0.4</v>
      </c>
      <c r="AH26" s="319" t="str">
        <f>IF(OR(AI26="",AI26=0),"",IF(AI26&lt;=[3]datos!$AC$3,[3]datos!$AE$3,IF(AI26&lt;=[3]datos!$AC$4,[3]datos!$AE$4,IF(AI26&lt;=[3]datos!$AC$5,[3]datos!$AE$5,IF(AI26&lt;=[3]datos!$AC$6,[3]datos!$AE$6,IF(AI26&lt;=[3]datos!$AC$7,[3]datos!$AE$7,""))))))</f>
        <v>Baja</v>
      </c>
      <c r="AI26" s="318">
        <f>IF(AD26="","",IF(T20=1,IF(AD26="Probabilidad",O20-(O20*AG26),O20),IF(AD26="Probabilidad",AI19-(AI19*AG26),AI19)))</f>
        <v>0.216</v>
      </c>
      <c r="AJ26" s="319" t="e">
        <f>+IF(AK26&lt;=[3]datos!$AD$11,[3]datos!$AC$11,IF(AK26&lt;=[3]datos!$AD$12,[3]datos!$AC$12,IF(AK26&lt;=[3]datos!$AD$13,[3]datos!$AC$13,IF(AK26&lt;=[3]datos!$AD$14,[3]datos!$AC$14,IF(AK26&lt;=[3]datos!$AD$15,[3]datos!$AC$15,"")))))</f>
        <v>#REF!</v>
      </c>
      <c r="AK26" s="318" t="e">
        <f>IF(AD26="","",IF(T26=1,IF(AD26="Impacto",R26-(R26*AG26),R26),IF(AD26="Impacto",AK25-(AK25*AG26),AK25)))</f>
        <v>#REF!</v>
      </c>
      <c r="AL26" s="319" t="str">
        <f t="shared" ca="1" si="4"/>
        <v/>
      </c>
      <c r="AM26" s="320" t="s">
        <v>60</v>
      </c>
      <c r="AN26" s="321" t="s">
        <v>517</v>
      </c>
      <c r="AO26" s="321" t="s">
        <v>518</v>
      </c>
      <c r="AP26" s="260" t="s">
        <v>519</v>
      </c>
      <c r="AQ26" s="84" t="s">
        <v>520</v>
      </c>
      <c r="AR26" s="84">
        <v>44713</v>
      </c>
      <c r="AS26" s="84" t="s">
        <v>521</v>
      </c>
      <c r="AT26" s="282" t="s">
        <v>525</v>
      </c>
      <c r="AU26" s="283" t="s">
        <v>526</v>
      </c>
      <c r="AV26" s="313">
        <v>0</v>
      </c>
    </row>
    <row r="27" spans="1:68" s="186" customFormat="1" ht="111.75" customHeight="1" x14ac:dyDescent="0.25">
      <c r="A27" s="328"/>
      <c r="B27" s="314"/>
      <c r="C27" s="314"/>
      <c r="D27" s="323"/>
      <c r="E27" s="329"/>
      <c r="F27" s="330"/>
      <c r="G27" s="321"/>
      <c r="H27" s="331"/>
      <c r="I27" s="321"/>
      <c r="J27" s="332"/>
      <c r="K27" s="321"/>
      <c r="L27" s="321"/>
      <c r="M27" s="321"/>
      <c r="N27" s="469"/>
      <c r="O27" s="326"/>
      <c r="P27" s="470"/>
      <c r="Q27" s="337"/>
      <c r="R27" s="326"/>
      <c r="S27" s="339"/>
      <c r="T27" s="471"/>
      <c r="U27" s="321"/>
      <c r="V27" s="321"/>
      <c r="W27" s="321"/>
      <c r="X27" s="321"/>
      <c r="Y27" s="321"/>
      <c r="Z27" s="321"/>
      <c r="AA27" s="321"/>
      <c r="AB27" s="321"/>
      <c r="AC27" s="320"/>
      <c r="AD27" s="325"/>
      <c r="AE27" s="321"/>
      <c r="AF27" s="321"/>
      <c r="AG27" s="326"/>
      <c r="AH27" s="319"/>
      <c r="AI27" s="318"/>
      <c r="AJ27" s="319"/>
      <c r="AK27" s="318"/>
      <c r="AL27" s="319"/>
      <c r="AM27" s="320"/>
      <c r="AN27" s="321"/>
      <c r="AO27" s="321"/>
      <c r="AP27" s="260" t="s">
        <v>522</v>
      </c>
      <c r="AQ27" s="84" t="s">
        <v>523</v>
      </c>
      <c r="AR27" s="84">
        <v>44713</v>
      </c>
      <c r="AS27" s="84" t="s">
        <v>524</v>
      </c>
      <c r="AT27" s="282" t="s">
        <v>525</v>
      </c>
      <c r="AU27" s="283" t="s">
        <v>526</v>
      </c>
      <c r="AV27" s="314"/>
    </row>
    <row r="28" spans="1:68" x14ac:dyDescent="0.25">
      <c r="Q28" s="277"/>
      <c r="S28" s="278"/>
    </row>
    <row r="29" spans="1:68" x14ac:dyDescent="0.25">
      <c r="A29" s="383" t="s">
        <v>176</v>
      </c>
      <c r="B29" s="383"/>
      <c r="C29" s="383"/>
      <c r="D29" s="383"/>
      <c r="E29" s="383"/>
      <c r="F29" s="383"/>
      <c r="G29" s="383"/>
      <c r="H29" s="460" t="s">
        <v>168</v>
      </c>
      <c r="I29" s="461"/>
      <c r="J29" s="262" t="s">
        <v>483</v>
      </c>
      <c r="K29" s="460" t="s">
        <v>485</v>
      </c>
      <c r="L29" s="466"/>
      <c r="M29" s="461"/>
    </row>
    <row r="30" spans="1:68" ht="71.25" customHeight="1" x14ac:dyDescent="0.25">
      <c r="A30" s="221" t="s">
        <v>170</v>
      </c>
      <c r="B30" s="222" t="s">
        <v>171</v>
      </c>
      <c r="C30" s="383" t="s">
        <v>172</v>
      </c>
      <c r="D30" s="383"/>
      <c r="E30" s="383"/>
      <c r="F30" s="383"/>
      <c r="G30" s="383"/>
      <c r="H30" s="456" t="s">
        <v>529</v>
      </c>
      <c r="I30" s="462"/>
      <c r="J30" s="264" t="s">
        <v>487</v>
      </c>
      <c r="K30" s="456" t="s">
        <v>530</v>
      </c>
      <c r="L30" s="462"/>
      <c r="M30" s="465"/>
    </row>
    <row r="31" spans="1:68" ht="72" customHeight="1" x14ac:dyDescent="0.25">
      <c r="A31" s="256">
        <v>1</v>
      </c>
      <c r="B31" s="257">
        <v>44596</v>
      </c>
      <c r="C31" s="315" t="s">
        <v>527</v>
      </c>
      <c r="D31" s="316"/>
      <c r="E31" s="316"/>
      <c r="F31" s="316"/>
      <c r="G31" s="317"/>
      <c r="H31" s="456" t="s">
        <v>488</v>
      </c>
      <c r="I31" s="457"/>
      <c r="J31" s="265" t="s">
        <v>489</v>
      </c>
      <c r="K31" s="456" t="s">
        <v>486</v>
      </c>
      <c r="L31" s="457"/>
      <c r="M31" s="463"/>
    </row>
    <row r="32" spans="1:68" ht="40.5" customHeight="1" x14ac:dyDescent="0.25">
      <c r="A32" s="256">
        <v>2</v>
      </c>
      <c r="B32" s="257">
        <v>44607</v>
      </c>
      <c r="C32" s="315" t="s">
        <v>528</v>
      </c>
      <c r="D32" s="316"/>
      <c r="E32" s="316"/>
      <c r="F32" s="316"/>
      <c r="G32" s="317"/>
      <c r="H32" s="458" t="s">
        <v>484</v>
      </c>
      <c r="I32" s="459"/>
      <c r="J32" s="263" t="s">
        <v>484</v>
      </c>
      <c r="K32" s="458" t="s">
        <v>484</v>
      </c>
      <c r="L32" s="459"/>
      <c r="M32" s="464"/>
    </row>
    <row r="33" spans="1:7" ht="54.75" customHeight="1" x14ac:dyDescent="0.25">
      <c r="A33" s="575">
        <v>3</v>
      </c>
      <c r="B33" s="257">
        <v>44685</v>
      </c>
      <c r="C33" s="576" t="s">
        <v>535</v>
      </c>
      <c r="D33" s="577"/>
      <c r="E33" s="577"/>
      <c r="F33" s="577"/>
      <c r="G33" s="577"/>
    </row>
  </sheetData>
  <protectedRanges>
    <protectedRange sqref="H20:M24" name="Rango4"/>
    <protectedRange sqref="K30:K32 M30:M32 H30:I32" name="Rango4_1"/>
    <protectedRange sqref="A31:G31" name="Rango3_1"/>
  </protectedRanges>
  <mergeCells count="270">
    <mergeCell ref="C33:G33"/>
    <mergeCell ref="H31:I31"/>
    <mergeCell ref="H32:I32"/>
    <mergeCell ref="H29:I29"/>
    <mergeCell ref="H30:I30"/>
    <mergeCell ref="K31:M31"/>
    <mergeCell ref="K32:M32"/>
    <mergeCell ref="K30:M30"/>
    <mergeCell ref="K29:M29"/>
    <mergeCell ref="AM17:AM18"/>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N17:AN18"/>
    <mergeCell ref="AO17:AO19"/>
    <mergeCell ref="AQ17:AQ18"/>
    <mergeCell ref="I17:I18"/>
    <mergeCell ref="AD17:AD18"/>
    <mergeCell ref="AE17:AE18"/>
    <mergeCell ref="AF17:AF18"/>
    <mergeCell ref="AG17:AG18"/>
    <mergeCell ref="AH17:AH18"/>
    <mergeCell ref="AI17:AI18"/>
    <mergeCell ref="AJ17:AJ18"/>
    <mergeCell ref="AK17:AK18"/>
    <mergeCell ref="AL17:AL18"/>
    <mergeCell ref="U17:U18"/>
    <mergeCell ref="V17:V18"/>
    <mergeCell ref="W17:W18"/>
    <mergeCell ref="X17:X18"/>
    <mergeCell ref="Y17:Y18"/>
    <mergeCell ref="Z17:Z18"/>
    <mergeCell ref="AA17:AA18"/>
    <mergeCell ref="J17:J20"/>
    <mergeCell ref="X7:X8"/>
    <mergeCell ref="Y7:Y8"/>
    <mergeCell ref="Z7:Z8"/>
    <mergeCell ref="AA7:AA8"/>
    <mergeCell ref="AB17:AB18"/>
    <mergeCell ref="AC17:AC18"/>
    <mergeCell ref="L17:L20"/>
    <mergeCell ref="M17:M20"/>
    <mergeCell ref="N17:N20"/>
    <mergeCell ref="O17:O20"/>
    <mergeCell ref="P17:P20"/>
    <mergeCell ref="Q17:Q20"/>
    <mergeCell ref="R17:R20"/>
    <mergeCell ref="S17:S20"/>
    <mergeCell ref="T17:T18"/>
    <mergeCell ref="P7:P10"/>
    <mergeCell ref="S7:S10"/>
    <mergeCell ref="B5:B6"/>
    <mergeCell ref="AU5:AU6"/>
    <mergeCell ref="AL5:AL6"/>
    <mergeCell ref="AN5:AN6"/>
    <mergeCell ref="X9:X10"/>
    <mergeCell ref="Y9:Y10"/>
    <mergeCell ref="Z9:Z10"/>
    <mergeCell ref="AO11:AO12"/>
    <mergeCell ref="U11:U12"/>
    <mergeCell ref="V11:V12"/>
    <mergeCell ref="W11:W12"/>
    <mergeCell ref="X11:X12"/>
    <mergeCell ref="Y11:Y12"/>
    <mergeCell ref="Z11:Z12"/>
    <mergeCell ref="AA11:AA12"/>
    <mergeCell ref="AB11:AB12"/>
    <mergeCell ref="AC11:AC12"/>
    <mergeCell ref="AN11:AN12"/>
    <mergeCell ref="AO9:AO10"/>
    <mergeCell ref="AN7:AN10"/>
    <mergeCell ref="V7:V8"/>
    <mergeCell ref="V9:V10"/>
    <mergeCell ref="W7:W8"/>
    <mergeCell ref="W9:W10"/>
    <mergeCell ref="E7:E8"/>
    <mergeCell ref="E9:E10"/>
    <mergeCell ref="U7:U8"/>
    <mergeCell ref="F7:F8"/>
    <mergeCell ref="A4:L4"/>
    <mergeCell ref="M4:S4"/>
    <mergeCell ref="T4:AG4"/>
    <mergeCell ref="AH4:AN4"/>
    <mergeCell ref="AO4:AU4"/>
    <mergeCell ref="AR5:AR6"/>
    <mergeCell ref="AT5:AT6"/>
    <mergeCell ref="AD5:AD6"/>
    <mergeCell ref="AE5:AG5"/>
    <mergeCell ref="AH5:AH6"/>
    <mergeCell ref="AI5:AI6"/>
    <mergeCell ref="AJ5:AJ6"/>
    <mergeCell ref="AK5:AK6"/>
    <mergeCell ref="Q5:Q6"/>
    <mergeCell ref="R5:R6"/>
    <mergeCell ref="E5:F5"/>
    <mergeCell ref="AM5:AM6"/>
    <mergeCell ref="AP5:AP6"/>
    <mergeCell ref="AS5:AS6"/>
    <mergeCell ref="A5:A6"/>
    <mergeCell ref="AQ5:AQ6"/>
    <mergeCell ref="C5:C6"/>
    <mergeCell ref="D5:D6"/>
    <mergeCell ref="G5:G6"/>
    <mergeCell ref="H5:H6"/>
    <mergeCell ref="I5:I6"/>
    <mergeCell ref="J5:J6"/>
    <mergeCell ref="S5:S6"/>
    <mergeCell ref="T5:T6"/>
    <mergeCell ref="V5:AB5"/>
    <mergeCell ref="AC5:AC6"/>
    <mergeCell ref="K5:K6"/>
    <mergeCell ref="L5:L6"/>
    <mergeCell ref="M5:M6"/>
    <mergeCell ref="N5:N6"/>
    <mergeCell ref="O5:O6"/>
    <mergeCell ref="P5:P6"/>
    <mergeCell ref="C30:G30"/>
    <mergeCell ref="Q7:Q10"/>
    <mergeCell ref="R7:R10"/>
    <mergeCell ref="A7:A10"/>
    <mergeCell ref="B7:B10"/>
    <mergeCell ref="C7:C10"/>
    <mergeCell ref="D7:D10"/>
    <mergeCell ref="G7:G10"/>
    <mergeCell ref="J7:J10"/>
    <mergeCell ref="K7:K10"/>
    <mergeCell ref="L7:L10"/>
    <mergeCell ref="M7:M10"/>
    <mergeCell ref="F9:F10"/>
    <mergeCell ref="H7:H8"/>
    <mergeCell ref="I7:I8"/>
    <mergeCell ref="H9:H10"/>
    <mergeCell ref="I9:I10"/>
    <mergeCell ref="N7:N10"/>
    <mergeCell ref="O7:O10"/>
    <mergeCell ref="D17:D20"/>
    <mergeCell ref="E17:E20"/>
    <mergeCell ref="F17:F20"/>
    <mergeCell ref="G17:G20"/>
    <mergeCell ref="H17:H20"/>
    <mergeCell ref="K17:K20"/>
    <mergeCell ref="U9:U10"/>
    <mergeCell ref="A1:B3"/>
    <mergeCell ref="C1:AT3"/>
    <mergeCell ref="AV4:AV6"/>
    <mergeCell ref="A29:G29"/>
    <mergeCell ref="S13:S16"/>
    <mergeCell ref="A13:A16"/>
    <mergeCell ref="B13:B16"/>
    <mergeCell ref="C13:C16"/>
    <mergeCell ref="D13:D16"/>
    <mergeCell ref="G13:G16"/>
    <mergeCell ref="J13:J16"/>
    <mergeCell ref="K13:K16"/>
    <mergeCell ref="L13:L16"/>
    <mergeCell ref="O13:O16"/>
    <mergeCell ref="P13:P16"/>
    <mergeCell ref="Q13:Q16"/>
    <mergeCell ref="R13:R16"/>
    <mergeCell ref="A17:A20"/>
    <mergeCell ref="B17:B20"/>
    <mergeCell ref="AO5:AO6"/>
    <mergeCell ref="AO7:AO8"/>
    <mergeCell ref="T7:T10"/>
    <mergeCell ref="C17:C20"/>
    <mergeCell ref="AB7:AB8"/>
    <mergeCell ref="AC7:AC8"/>
    <mergeCell ref="AC9:AC10"/>
    <mergeCell ref="AA9:AA10"/>
    <mergeCell ref="AB9:AB10"/>
    <mergeCell ref="T13:T16"/>
    <mergeCell ref="E13:E16"/>
    <mergeCell ref="F13:F16"/>
    <mergeCell ref="H13:H16"/>
    <mergeCell ref="I13:I16"/>
    <mergeCell ref="M13:M16"/>
    <mergeCell ref="N13:N16"/>
    <mergeCell ref="S11:S12"/>
    <mergeCell ref="T11:T12"/>
    <mergeCell ref="J11:J12"/>
    <mergeCell ref="K11:K12"/>
    <mergeCell ref="L11:L12"/>
    <mergeCell ref="M11:M12"/>
    <mergeCell ref="N11:N12"/>
    <mergeCell ref="O11:O12"/>
    <mergeCell ref="P11:P12"/>
    <mergeCell ref="Q11:Q12"/>
    <mergeCell ref="R11:R12"/>
    <mergeCell ref="AN13:AN16"/>
    <mergeCell ref="AC13:AC16"/>
    <mergeCell ref="U13:U16"/>
    <mergeCell ref="V13:V16"/>
    <mergeCell ref="W13:W16"/>
    <mergeCell ref="X13:X16"/>
    <mergeCell ref="Y13:Y16"/>
    <mergeCell ref="Z13:Z16"/>
    <mergeCell ref="AA13:AA16"/>
    <mergeCell ref="AB13:AB16"/>
    <mergeCell ref="A11:A12"/>
    <mergeCell ref="B11:B12"/>
    <mergeCell ref="C11:C12"/>
    <mergeCell ref="D11:D12"/>
    <mergeCell ref="E11:E12"/>
    <mergeCell ref="F11:F12"/>
    <mergeCell ref="G11:G12"/>
    <mergeCell ref="H11:H12"/>
    <mergeCell ref="I11:I12"/>
    <mergeCell ref="A21:A24"/>
    <mergeCell ref="B21:B24"/>
    <mergeCell ref="C21:C24"/>
    <mergeCell ref="D21:D24"/>
    <mergeCell ref="E21:E24"/>
    <mergeCell ref="F21:F24"/>
    <mergeCell ref="H21:H24"/>
    <mergeCell ref="J21:J24"/>
    <mergeCell ref="AN21:AN24"/>
    <mergeCell ref="A26:A27"/>
    <mergeCell ref="E26:E27"/>
    <mergeCell ref="F26:F27"/>
    <mergeCell ref="G26:G27"/>
    <mergeCell ref="H26:H27"/>
    <mergeCell ref="I26:I27"/>
    <mergeCell ref="J26:J27"/>
    <mergeCell ref="K26:K27"/>
    <mergeCell ref="L26:L27"/>
    <mergeCell ref="B26:B27"/>
    <mergeCell ref="AB26:AB27"/>
    <mergeCell ref="AC26:AC27"/>
    <mergeCell ref="AD26:AD27"/>
    <mergeCell ref="AE26:AE27"/>
    <mergeCell ref="AF26:AF27"/>
    <mergeCell ref="AG26:AG27"/>
    <mergeCell ref="AH26:AH27"/>
    <mergeCell ref="AI26:AI27"/>
    <mergeCell ref="AV7:AV10"/>
    <mergeCell ref="AV11:AV12"/>
    <mergeCell ref="AV13:AV16"/>
    <mergeCell ref="AV17:AV20"/>
    <mergeCell ref="AV21:AV24"/>
    <mergeCell ref="AV26:AV27"/>
    <mergeCell ref="C31:G31"/>
    <mergeCell ref="C32:G32"/>
    <mergeCell ref="AK26:AK27"/>
    <mergeCell ref="AL26:AL27"/>
    <mergeCell ref="AM26:AM27"/>
    <mergeCell ref="AN26:AN27"/>
    <mergeCell ref="AO26:AO27"/>
    <mergeCell ref="C26:C27"/>
    <mergeCell ref="D26:D27"/>
    <mergeCell ref="AJ26:AJ27"/>
    <mergeCell ref="AO21:AO24"/>
    <mergeCell ref="I22:I24"/>
    <mergeCell ref="Q21:Q24"/>
    <mergeCell ref="R21:R24"/>
    <mergeCell ref="S21:S24"/>
    <mergeCell ref="N21:N24"/>
    <mergeCell ref="O21:O24"/>
    <mergeCell ref="AO13:AO15"/>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63" operator="equal" id="{A9313406-F1EB-4AE9-B26E-B6EB642C238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4" operator="equal" id="{939EE310-636E-47DE-AA54-7B7D1971C37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5" operator="equal" id="{DDBC4FA8-0CB6-4181-84CE-E24CE13A20D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6" operator="equal" id="{1B50D077-9C23-4EF7-B1B9-3D41F6A43BC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7" operator="equal" id="{155F0681-3226-498C-8D6C-7D3114342750}">
            <xm:f>datos!$AE$3</xm:f>
            <x14:dxf>
              <fill>
                <patternFill>
                  <bgColor rgb="FF92D050"/>
                </patternFill>
              </fill>
              <border>
                <left style="thin">
                  <color auto="1"/>
                </left>
                <right style="thin">
                  <color auto="1"/>
                </right>
                <top style="thin">
                  <color auto="1"/>
                </top>
                <bottom style="thin">
                  <color auto="1"/>
                </bottom>
                <vertical/>
                <horizontal/>
              </border>
            </x14:dxf>
          </x14:cfRule>
          <xm:sqref>N7:N9</xm:sqref>
        </x14:conditionalFormatting>
        <x14:conditionalFormatting xmlns:xm="http://schemas.microsoft.com/office/excel/2006/main">
          <x14:cfRule type="cellIs" priority="159" operator="equal" id="{37945334-DE07-4500-8D3E-3EA0EFA63F6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60" operator="equal" id="{337E1603-5925-4EBF-8C6B-59016BB3A99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1" operator="equal" id="{0BCA9E89-2348-4089-A5D4-E731EE76785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62" operator="equal" id="{1DD68495-72BD-4355-91F0-A08BAB0AEBE9}">
            <xm:f>datos!$Y$3</xm:f>
            <x14:dxf>
              <fill>
                <patternFill>
                  <bgColor rgb="FFFF0000"/>
                </patternFill>
              </fill>
              <border>
                <left style="thin">
                  <color auto="1"/>
                </left>
                <right style="thin">
                  <color auto="1"/>
                </right>
                <top style="thin">
                  <color auto="1"/>
                </top>
                <bottom style="thin">
                  <color auto="1"/>
                </bottom>
                <vertical/>
                <horizontal/>
              </border>
            </x14:dxf>
          </x14:cfRule>
          <xm:sqref>S7:S9</xm:sqref>
        </x14:conditionalFormatting>
        <x14:conditionalFormatting xmlns:xm="http://schemas.microsoft.com/office/excel/2006/main">
          <x14:cfRule type="cellIs" priority="154" operator="equal" id="{49F9B9E0-698A-4785-8AF3-7C2EF1233712}">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55" operator="equal" id="{310C18FA-3557-4B66-A84C-B0EBD16470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56" operator="equal" id="{AE214FCC-E9BE-46DB-B3FC-0D060E651B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9C726FA5-FB8E-4B23-867F-653D94BC33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58" operator="equal" id="{415B1689-5DCD-4F81-A4B7-F25E9BED88C7}">
            <xm:f>datos!$AE$3</xm:f>
            <x14:dxf>
              <fill>
                <patternFill>
                  <bgColor rgb="FF92D050"/>
                </patternFill>
              </fill>
              <border>
                <left style="thin">
                  <color auto="1"/>
                </left>
                <right style="thin">
                  <color auto="1"/>
                </right>
                <top style="thin">
                  <color auto="1"/>
                </top>
                <bottom style="thin">
                  <color auto="1"/>
                </bottom>
                <vertical/>
                <horizontal/>
              </border>
            </x14:dxf>
          </x14:cfRule>
          <xm:sqref>AH7:AH9</xm:sqref>
        </x14:conditionalFormatting>
        <x14:conditionalFormatting xmlns:xm="http://schemas.microsoft.com/office/excel/2006/main">
          <x14:cfRule type="cellIs" priority="149" operator="equal" id="{532338BC-082F-4FAF-917E-AA9A01DFE7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50" operator="equal" id="{6511930E-D95B-4DBC-BBCA-17A2DAA3961E}">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51" operator="equal" id="{B6E3AEC4-0AAB-4D38-810A-0A03D93ACF3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2" operator="equal" id="{3D6CAB64-89EA-4EAB-B071-7955865B602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53" operator="equal" id="{7195682E-0486-45D0-AF0E-D5F9EE2FBE59}">
            <xm:f>datos!$AE$3</xm:f>
            <x14:dxf>
              <fill>
                <patternFill>
                  <bgColor rgb="FF92D050"/>
                </patternFill>
              </fill>
              <border>
                <left style="thin">
                  <color auto="1"/>
                </left>
                <right style="thin">
                  <color auto="1"/>
                </right>
                <top style="thin">
                  <color auto="1"/>
                </top>
                <bottom style="thin">
                  <color auto="1"/>
                </bottom>
                <vertical/>
                <horizontal/>
              </border>
            </x14:dxf>
          </x14:cfRule>
          <xm:sqref>AH10</xm:sqref>
        </x14:conditionalFormatting>
        <x14:conditionalFormatting xmlns:xm="http://schemas.microsoft.com/office/excel/2006/main">
          <x14:cfRule type="cellIs" priority="145" operator="equal" id="{53C3CBFF-041E-4C7E-9522-A4D5607BA7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6" operator="equal" id="{029DECC0-DFA9-4B3E-A884-27A954C3636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7" operator="equal" id="{5177B670-8018-4492-8940-807F217C1C8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8" operator="equal" id="{7AE1D4E5-3933-4E36-8777-5F3CF6F9A98B}">
            <xm:f>datos!$Y$3</xm:f>
            <x14:dxf>
              <fill>
                <patternFill>
                  <bgColor rgb="FFFF0000"/>
                </patternFill>
              </fill>
              <border>
                <left style="thin">
                  <color auto="1"/>
                </left>
                <right style="thin">
                  <color auto="1"/>
                </right>
                <top style="thin">
                  <color auto="1"/>
                </top>
                <bottom style="thin">
                  <color auto="1"/>
                </bottom>
                <vertical/>
                <horizontal/>
              </border>
            </x14:dxf>
          </x14:cfRule>
          <xm:sqref>AL7:AL9</xm:sqref>
        </x14:conditionalFormatting>
        <x14:conditionalFormatting xmlns:xm="http://schemas.microsoft.com/office/excel/2006/main">
          <x14:cfRule type="cellIs" priority="141" operator="equal" id="{CA8055BA-0C2D-4440-8B25-0AC8E603F83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2" operator="equal" id="{1911844F-B026-4841-BEBB-7042AD6FC9CC}">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3" operator="equal" id="{3E9BB288-D7F5-435F-AE9E-27322857AF2F}">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4" operator="equal" id="{398275F2-2D06-474D-AB23-C7B098EE084B}">
            <xm:f>datos!$Y$3</xm:f>
            <x14:dxf>
              <fill>
                <patternFill>
                  <bgColor rgb="FFFF0000"/>
                </patternFill>
              </fill>
              <border>
                <left style="thin">
                  <color auto="1"/>
                </left>
                <right style="thin">
                  <color auto="1"/>
                </right>
                <top style="thin">
                  <color auto="1"/>
                </top>
                <bottom style="thin">
                  <color auto="1"/>
                </bottom>
                <vertical/>
                <horizontal/>
              </border>
            </x14:dxf>
          </x14:cfRule>
          <xm:sqref>AL10</xm:sqref>
        </x14:conditionalFormatting>
        <x14:conditionalFormatting xmlns:xm="http://schemas.microsoft.com/office/excel/2006/main">
          <x14:cfRule type="cellIs" priority="168" operator="equal" id="{A18F3803-D99D-4186-8F59-2434C531A899}">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69" operator="equal" id="{9E6659A2-4B64-4ABF-AC16-25FF07A619B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0" operator="equal" id="{0AE8C788-D375-4197-8362-4A92DAB358BA}">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1" operator="equal" id="{82447B1E-5858-47EE-A7E8-FB0CED7DBE98}">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2" operator="equal" id="{1016EFFC-1EB1-40EA-AFDE-64CEC1B0FF93}">
            <xm:f>datos!$AC$15</xm:f>
            <x14:dxf>
              <fill>
                <patternFill>
                  <bgColor rgb="FFFF0000"/>
                </patternFill>
              </fill>
            </x14:dxf>
          </x14:cfRule>
          <xm:sqref>Q7:Q9</xm:sqref>
        </x14:conditionalFormatting>
        <x14:conditionalFormatting xmlns:xm="http://schemas.microsoft.com/office/excel/2006/main">
          <x14:cfRule type="cellIs" priority="173" operator="equal" id="{7D231615-10C1-425C-89B4-4FD8D0D3A76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74" operator="equal" id="{3ED86922-8813-4663-BC8C-7B16E8350934}">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5" operator="equal" id="{76BF2889-02F5-45ED-A877-27682321FA9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6" operator="equal" id="{4201C569-F50C-4D09-AFA3-074C9AE9F2E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7" operator="equal" id="{77433394-7CF2-40C6-9292-FF21B5B61F09}">
            <xm:f>datos!$AC$11</xm:f>
            <x14:dxf>
              <fill>
                <patternFill>
                  <bgColor rgb="FF92D050"/>
                </patternFill>
              </fill>
              <border>
                <left style="thin">
                  <color auto="1"/>
                </left>
                <right style="thin">
                  <color auto="1"/>
                </right>
                <top style="thin">
                  <color auto="1"/>
                </top>
                <bottom style="thin">
                  <color auto="1"/>
                </bottom>
                <vertical/>
                <horizontal/>
              </border>
            </x14:dxf>
          </x14:cfRule>
          <xm:sqref>AJ7:AJ10</xm:sqref>
        </x14:conditionalFormatting>
        <x14:conditionalFormatting xmlns:xm="http://schemas.microsoft.com/office/excel/2006/main">
          <x14:cfRule type="cellIs" priority="123" operator="equal" id="{A7EB8E90-5610-41EE-872D-58E57F8363C4}">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4" operator="equal" id="{96F249E2-722D-4303-A7D2-EE098A94C67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5" operator="equal" id="{62AEE0F1-7B9C-4F7B-809F-FF004867E10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6" operator="equal" id="{FB9B99DF-5B08-4D0D-9C5C-6B00EB6286EA}">
            <xm:f>datos!$Y$3</xm:f>
            <x14:dxf>
              <fill>
                <patternFill>
                  <bgColor rgb="FFFF0000"/>
                </patternFill>
              </fill>
              <border>
                <left style="thin">
                  <color auto="1"/>
                </left>
                <right style="thin">
                  <color auto="1"/>
                </right>
                <top style="thin">
                  <color auto="1"/>
                </top>
                <bottom style="thin">
                  <color auto="1"/>
                </bottom>
                <vertical/>
                <horizontal/>
              </border>
            </x14:dxf>
          </x14:cfRule>
          <xm:sqref>S11</xm:sqref>
        </x14:conditionalFormatting>
        <x14:conditionalFormatting xmlns:xm="http://schemas.microsoft.com/office/excel/2006/main">
          <x14:cfRule type="cellIs" priority="118" operator="equal" id="{43354763-2753-4E29-81C5-76CFF7684BE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9" operator="equal" id="{0F0E78DE-5035-4C1C-9F22-AE1115FE36E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0" operator="equal" id="{0E24C4B0-181A-4A62-9A1D-741F1132B620}">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1" operator="equal" id="{5F2F60E4-8A11-4576-A726-D7C25F2C28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2" operator="equal" id="{063B7AF2-452F-4A4F-8383-8F8B71E99A34}">
            <xm:f>datos!$AE$3</xm:f>
            <x14:dxf>
              <fill>
                <patternFill>
                  <bgColor rgb="FF92D050"/>
                </patternFill>
              </fill>
              <border>
                <left style="thin">
                  <color auto="1"/>
                </left>
                <right style="thin">
                  <color auto="1"/>
                </right>
                <top style="thin">
                  <color auto="1"/>
                </top>
                <bottom style="thin">
                  <color auto="1"/>
                </bottom>
                <vertical/>
                <horizontal/>
              </border>
            </x14:dxf>
          </x14:cfRule>
          <xm:sqref>AH11:AH12</xm:sqref>
        </x14:conditionalFormatting>
        <x14:conditionalFormatting xmlns:xm="http://schemas.microsoft.com/office/excel/2006/main">
          <x14:cfRule type="cellIs" priority="109" operator="equal" id="{A7E6897D-0C60-458B-9C6D-4ACEF0498C5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0" operator="equal" id="{0B1FE427-9462-4CE8-B3B4-B897D236CD66}">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1" operator="equal" id="{B28222E3-6DE6-45CC-861B-034588DF5AE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2" operator="equal" id="{0B7B2C8A-5AA2-4EBD-8409-656B4CF07D4B}">
            <xm:f>datos!$Y$3</xm:f>
            <x14:dxf>
              <fill>
                <patternFill>
                  <bgColor rgb="FFFF0000"/>
                </patternFill>
              </fill>
              <border>
                <left style="thin">
                  <color auto="1"/>
                </left>
                <right style="thin">
                  <color auto="1"/>
                </right>
                <top style="thin">
                  <color auto="1"/>
                </top>
                <bottom style="thin">
                  <color auto="1"/>
                </bottom>
                <vertical/>
                <horizontal/>
              </border>
            </x14:dxf>
          </x14:cfRule>
          <xm:sqref>AL11:AL12</xm:sqref>
        </x14:conditionalFormatting>
        <x14:conditionalFormatting xmlns:xm="http://schemas.microsoft.com/office/excel/2006/main">
          <x14:cfRule type="cellIs" priority="127" operator="equal" id="{3A036DBC-C6EF-4583-92A7-793759465FCD}">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28" operator="equal" id="{7B64075F-3DD1-4F3E-A3C8-B577B01516F6}">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29" operator="equal" id="{C04B577B-1387-4073-9120-B25841023C21}">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6FCC9606-DF7C-4557-8D04-E7F3192D4537}">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31" operator="equal" id="{6BFFE9FC-1725-4CDF-8AB9-5A6D52C97018}">
            <xm:f>datos!$AC$11</xm:f>
            <x14:dxf>
              <fill>
                <patternFill>
                  <bgColor rgb="FF92D050"/>
                </patternFill>
              </fill>
              <border>
                <left style="thin">
                  <color auto="1"/>
                </left>
                <right style="thin">
                  <color auto="1"/>
                </right>
                <top style="thin">
                  <color auto="1"/>
                </top>
                <bottom style="thin">
                  <color auto="1"/>
                </bottom>
                <vertical/>
                <horizontal/>
              </border>
            </x14:dxf>
          </x14:cfRule>
          <xm:sqref>AJ11:AJ12</xm:sqref>
        </x14:conditionalFormatting>
        <x14:conditionalFormatting xmlns:xm="http://schemas.microsoft.com/office/excel/2006/main">
          <x14:cfRule type="cellIs" priority="87" operator="equal" id="{88E80893-E74F-4A91-9A32-9B0C863E73E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8" operator="equal" id="{266F6074-A245-4AF4-B839-91114721523B}">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9" operator="equal" id="{BB956A3A-A75E-4220-864A-F31A864BD0D3}">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0" operator="equal" id="{EC922764-5307-4D2A-9127-C2E9D861E80B}">
            <xm:f>datos!$Y$3</xm:f>
            <x14:dxf>
              <fill>
                <patternFill>
                  <bgColor rgb="FFFF0000"/>
                </patternFill>
              </fill>
              <border>
                <left style="thin">
                  <color auto="1"/>
                </left>
                <right style="thin">
                  <color auto="1"/>
                </right>
                <top style="thin">
                  <color auto="1"/>
                </top>
                <bottom style="thin">
                  <color auto="1"/>
                </bottom>
                <vertical/>
                <horizontal/>
              </border>
            </x14:dxf>
          </x14:cfRule>
          <xm:sqref>S13:S15 S17:S19 S21:S23</xm:sqref>
        </x14:conditionalFormatting>
        <x14:conditionalFormatting xmlns:xm="http://schemas.microsoft.com/office/excel/2006/main">
          <x14:cfRule type="cellIs" priority="82" operator="equal" id="{98B4A75E-20AA-4A8E-968A-6343D6DD6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83" operator="equal" id="{D6C2A24F-D272-4A11-BEC6-9FDE7B381F3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4" operator="equal" id="{183518FB-AB72-436A-9487-3C4EBB2686B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5B791BC7-96D4-48C0-B26A-4A10F248DAEE}">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6" operator="equal" id="{81D4EF59-09DB-4267-8D68-86F853E82B84}">
            <xm:f>datos!$AE$3</xm:f>
            <x14:dxf>
              <fill>
                <patternFill>
                  <bgColor rgb="FF92D050"/>
                </patternFill>
              </fill>
              <border>
                <left style="thin">
                  <color auto="1"/>
                </left>
                <right style="thin">
                  <color auto="1"/>
                </right>
                <top style="thin">
                  <color auto="1"/>
                </top>
                <bottom style="thin">
                  <color auto="1"/>
                </bottom>
                <vertical/>
                <horizontal/>
              </border>
            </x14:dxf>
          </x14:cfRule>
          <xm:sqref>AH13:AH15</xm:sqref>
        </x14:conditionalFormatting>
        <x14:conditionalFormatting xmlns:xm="http://schemas.microsoft.com/office/excel/2006/main">
          <x14:cfRule type="cellIs" priority="77" operator="equal" id="{819A927D-8FDC-4DCB-882B-CA387C89DA6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8" operator="equal" id="{8488D067-263F-4BD2-B4C8-B375BC21A2D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9" operator="equal" id="{40B025FF-875C-40D2-A6EB-912A3E77768E}">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0" operator="equal" id="{56F38694-1597-495B-9358-DEA222AF5B89}">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1" operator="equal" id="{78D29F1D-F981-4055-B214-5E81A334C2D7}">
            <xm:f>datos!$AE$3</xm:f>
            <x14:dxf>
              <fill>
                <patternFill>
                  <bgColor rgb="FF92D050"/>
                </patternFill>
              </fill>
              <border>
                <left style="thin">
                  <color auto="1"/>
                </left>
                <right style="thin">
                  <color auto="1"/>
                </right>
                <top style="thin">
                  <color auto="1"/>
                </top>
                <bottom style="thin">
                  <color auto="1"/>
                </bottom>
                <vertical/>
                <horizontal/>
              </border>
            </x14:dxf>
          </x14:cfRule>
          <xm:sqref>AH16</xm:sqref>
        </x14:conditionalFormatting>
        <x14:conditionalFormatting xmlns:xm="http://schemas.microsoft.com/office/excel/2006/main">
          <x14:cfRule type="cellIs" priority="73" operator="equal" id="{629C0A38-3B38-4DFC-89BE-702112F159E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4" operator="equal" id="{5B7241C6-1AEE-4BFD-87A4-2D510C408EF8}">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5" operator="equal" id="{2F00F402-D862-4776-97AA-289A80CA613C}">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6" operator="equal" id="{32D66AD7-0DE2-44D8-9EAB-E66C0AD7D2AA}">
            <xm:f>datos!$Y$3</xm:f>
            <x14:dxf>
              <fill>
                <patternFill>
                  <bgColor rgb="FFFF0000"/>
                </patternFill>
              </fill>
              <border>
                <left style="thin">
                  <color auto="1"/>
                </left>
                <right style="thin">
                  <color auto="1"/>
                </right>
                <top style="thin">
                  <color auto="1"/>
                </top>
                <bottom style="thin">
                  <color auto="1"/>
                </bottom>
                <vertical/>
                <horizontal/>
              </border>
            </x14:dxf>
          </x14:cfRule>
          <xm:sqref>AL13:AL15</xm:sqref>
        </x14:conditionalFormatting>
        <x14:conditionalFormatting xmlns:xm="http://schemas.microsoft.com/office/excel/2006/main">
          <x14:cfRule type="cellIs" priority="69" operator="equal" id="{32F57B51-FC48-4B5E-9421-8D58EF428802}">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0" operator="equal" id="{75537FAD-7D0D-4ECA-ABA9-F6E01903A1E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1" operator="equal" id="{67E8F617-21F6-4582-9345-E51EEAE2EF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2" operator="equal" id="{B70F126A-C0D7-46AA-9DA1-866B0686183F}">
            <xm:f>datos!$Y$3</xm:f>
            <x14:dxf>
              <fill>
                <patternFill>
                  <bgColor rgb="FFFF0000"/>
                </patternFill>
              </fill>
              <border>
                <left style="thin">
                  <color auto="1"/>
                </left>
                <right style="thin">
                  <color auto="1"/>
                </right>
                <top style="thin">
                  <color auto="1"/>
                </top>
                <bottom style="thin">
                  <color auto="1"/>
                </bottom>
                <vertical/>
                <horizontal/>
              </border>
            </x14:dxf>
          </x14:cfRule>
          <xm:sqref>AL16</xm:sqref>
        </x14:conditionalFormatting>
        <x14:conditionalFormatting xmlns:xm="http://schemas.microsoft.com/office/excel/2006/main">
          <x14:cfRule type="cellIs" priority="91" operator="equal" id="{170D2DFF-0680-4076-BAD8-E320EA256917}">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92" operator="equal" id="{1EEC966F-CA10-40AD-94F5-05ED580C7BF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3" operator="equal" id="{C9B60083-5F6F-41CA-8D61-FA88F1CF1D2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A57C39A3-A5F4-41A1-ADED-404E7EE4850F}">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5" operator="equal" id="{300C7397-9E1D-4277-9D6A-B8B7B3952FBB}">
            <xm:f>datos!$AC$11</xm:f>
            <x14:dxf>
              <fill>
                <patternFill>
                  <bgColor rgb="FF92D050"/>
                </patternFill>
              </fill>
              <border>
                <left style="thin">
                  <color auto="1"/>
                </left>
                <right style="thin">
                  <color auto="1"/>
                </right>
                <top style="thin">
                  <color auto="1"/>
                </top>
                <bottom style="thin">
                  <color auto="1"/>
                </bottom>
                <vertical/>
                <horizontal/>
              </border>
            </x14:dxf>
          </x14:cfRule>
          <xm:sqref>AJ13:AJ16</xm:sqref>
        </x14:conditionalFormatting>
        <x14:conditionalFormatting xmlns:xm="http://schemas.microsoft.com/office/excel/2006/main">
          <x14:cfRule type="cellIs" priority="15" operator="equal" id="{703C006A-ABA1-4731-9031-79E3D85555E3}">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 operator="equal" id="{F85C1DC0-4771-4C6F-A324-74CAE64BAA7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 operator="equal" id="{B740692E-FE53-43D2-B687-A71F5F8DE68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72657C84-C90D-427A-AF76-54982B023B65}">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 operator="equal" id="{FD45C6F4-71D9-40D3-B247-BCA43B281701}">
            <xm:f>datos!$AE$3</xm:f>
            <x14:dxf>
              <fill>
                <patternFill>
                  <bgColor rgb="FF92D050"/>
                </patternFill>
              </fill>
              <border>
                <left style="thin">
                  <color auto="1"/>
                </left>
                <right style="thin">
                  <color auto="1"/>
                </right>
                <top style="thin">
                  <color auto="1"/>
                </top>
                <bottom style="thin">
                  <color auto="1"/>
                </bottom>
                <vertical/>
                <horizontal/>
              </border>
            </x14:dxf>
          </x14:cfRule>
          <xm:sqref>N11 N13:N15 N17:N19 N21:N23</xm:sqref>
        </x14:conditionalFormatting>
        <x14:conditionalFormatting xmlns:xm="http://schemas.microsoft.com/office/excel/2006/main">
          <x14:cfRule type="cellIs" priority="10" operator="equal" id="{3902A10D-091D-4180-9247-C2571C7B6C50}">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1" operator="equal" id="{954DEFA9-73F0-43B5-928F-F3AC4D635A1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2" operator="equal" id="{703CF5F2-7297-479B-B10E-CF18C8E452F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43219158-7003-454D-B5E3-9E88556EC7AD}">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 operator="equal" id="{7C083DE9-3C1A-4B01-8F1C-6D90A37112FF}">
            <xm:f>datos!$AC$15</xm:f>
            <x14:dxf>
              <fill>
                <patternFill>
                  <bgColor rgb="FFFF0000"/>
                </patternFill>
              </fill>
            </x14:dxf>
          </x14:cfRule>
          <xm:sqref>Q11 Q13:Q15 Q17:Q19 Q21:Q23</xm:sqref>
        </x14:conditionalFormatting>
        <x14:conditionalFormatting xmlns:xm="http://schemas.microsoft.com/office/excel/2006/main">
          <x14:cfRule type="cellIs" priority="5" operator="equal" id="{118B352A-391E-4477-A2A6-78FAE7720380}">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6" operator="equal" id="{6992A4D6-BB3A-4DAD-822A-44CC5227A418}">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 operator="equal" id="{598D5FD0-6A9D-4EF8-8AA8-8DD1E9EF672B}">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BB289F38-BDA1-4703-9A3E-55221E84549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 operator="equal" id="{A6E97147-7699-4055-B775-2146166465C1}">
            <xm:f>datos!$AC$15</xm:f>
            <x14:dxf>
              <fill>
                <patternFill>
                  <bgColor rgb="FFFF0000"/>
                </patternFill>
              </fill>
            </x14:dxf>
          </x14:cfRule>
          <xm:sqref>Q25:Q26</xm:sqref>
        </x14:conditionalFormatting>
        <x14:conditionalFormatting xmlns:xm="http://schemas.microsoft.com/office/excel/2006/main">
          <x14:cfRule type="cellIs" priority="1" operator="equal" id="{0A4BA00D-1D8D-4C77-B7DE-4A63D8531ACA}">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 operator="equal" id="{465EF707-30DD-4DF8-B9FF-691AF283579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 operator="equal" id="{355441C2-AC11-48B0-BF09-ED5ADDC6985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4" operator="equal" id="{2447AFC2-3BCE-4A7A-BC13-7F56EDF9ECB7}">
            <xm:f>datos!$Y$3</xm:f>
            <x14:dxf>
              <fill>
                <patternFill>
                  <bgColor rgb="FFFF0000"/>
                </patternFill>
              </fill>
              <border>
                <left style="thin">
                  <color auto="1"/>
                </left>
                <right style="thin">
                  <color auto="1"/>
                </right>
                <top style="thin">
                  <color auto="1"/>
                </top>
                <bottom style="thin">
                  <color auto="1"/>
                </bottom>
                <vertical/>
                <horizontal/>
              </border>
            </x14:dxf>
          </x14:cfRule>
          <xm:sqref>S25:S26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datos!$N$2:$N$5</xm:f>
          </x14:formula1>
          <xm:sqref>AM7:AM16</xm:sqref>
        </x14:dataValidation>
        <x14:dataValidation type="list" allowBlank="1" showInputMessage="1" showErrorMessage="1">
          <x14:formula1>
            <xm:f>datos!$J$2:$J$3</xm:f>
          </x14:formula1>
          <xm:sqref>AF7:AF16</xm:sqref>
        </x14:dataValidation>
        <x14:dataValidation type="list" allowBlank="1" showInputMessage="1" showErrorMessage="1">
          <x14:formula1>
            <xm:f>datos!$I$2:$I$4</xm:f>
          </x14:formula1>
          <xm:sqref>AE7:AE16</xm:sqref>
        </x14:dataValidation>
        <x14:dataValidation type="list" allowBlank="1" showInputMessage="1" showErrorMessage="1">
          <x14:formula1>
            <xm:f>datos!$F$3:$F$17</xm:f>
          </x14:formula1>
          <xm:sqref>P7:P27</xm:sqref>
        </x14:dataValidation>
        <x14:dataValidation type="list" allowBlank="1" showInputMessage="1" showErrorMessage="1">
          <x14:formula1>
            <xm:f>datos!$E$2:$E$8</xm:f>
          </x14:formula1>
          <xm:sqref>L7:L11 L13:L16</xm:sqref>
        </x14:dataValidation>
        <x14:dataValidation type="list" allowBlank="1" showInputMessage="1" showErrorMessage="1">
          <x14:formula1>
            <xm:f>datos!$G$2:$G$4</xm:f>
          </x14:formula1>
          <xm:sqref>G7:G11 G13:G16</xm:sqref>
        </x14:dataValidation>
        <x14:dataValidation type="list" allowBlank="1" showInputMessage="1" showErrorMessage="1">
          <x14:formula1>
            <xm:f>datos!$B$2:$B$17</xm:f>
          </x14:formula1>
          <xm:sqref>B7:B11 B13:B16</xm:sqref>
        </x14:dataValidation>
        <x14:dataValidation type="list" allowBlank="1" showInputMessage="1" showErrorMessage="1">
          <x14:formula1>
            <xm:f>datos!$D$2:$D$12</xm:f>
          </x14:formula1>
          <xm:sqref>K7:K11 K13:K16</xm:sqref>
        </x14:dataValidation>
        <x14:dataValidation type="list" allowBlank="1" showInputMessage="1" showErrorMessage="1">
          <x14:formula1>
            <xm:f>datos!$A$2:$A$12</xm:f>
          </x14:formula1>
          <xm:sqref>C7:C11 C13:C16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8"/>
  <sheetViews>
    <sheetView zoomScale="90" zoomScaleNormal="90" workbookViewId="0">
      <selection activeCell="K6" sqref="K6"/>
    </sheetView>
  </sheetViews>
  <sheetFormatPr baseColWidth="10" defaultRowHeight="15" x14ac:dyDescent="0.25"/>
  <cols>
    <col min="1" max="1" width="10.28515625" style="140" customWidth="1"/>
    <col min="2" max="2" width="15" style="140" customWidth="1"/>
    <col min="3" max="3" width="15.7109375" style="140" customWidth="1"/>
    <col min="4" max="4" width="19.140625" style="140" customWidth="1"/>
    <col min="5" max="5" width="32.5703125" style="186" customWidth="1"/>
    <col min="6" max="6" width="13.140625" style="140" customWidth="1"/>
    <col min="7" max="8" width="11.42578125" style="140"/>
    <col min="9" max="9" width="12.7109375" style="140" customWidth="1"/>
    <col min="10" max="10" width="17.42578125" style="140" customWidth="1"/>
    <col min="11" max="11" width="14.7109375" style="140" customWidth="1"/>
    <col min="12" max="12" width="12.28515625" style="140" customWidth="1"/>
    <col min="13" max="13" width="10.140625" style="140" customWidth="1"/>
    <col min="14" max="14" width="11.42578125" style="140"/>
    <col min="15" max="15" width="10.85546875" style="140" customWidth="1"/>
    <col min="16" max="19" width="11.42578125" style="140"/>
    <col min="20" max="21" width="13.28515625" style="140" customWidth="1"/>
    <col min="22" max="23" width="11.42578125" style="140"/>
    <col min="24" max="24" width="17.85546875" style="140" customWidth="1"/>
    <col min="25" max="25" width="11.42578125" style="140"/>
    <col min="26" max="27" width="15.5703125" style="140" customWidth="1"/>
    <col min="28" max="36" width="11.42578125" style="140"/>
    <col min="37" max="37" width="19" style="140" customWidth="1"/>
    <col min="38" max="38" width="14" style="140" bestFit="1" customWidth="1"/>
    <col min="39" max="39" width="16.140625" style="140" customWidth="1"/>
    <col min="40" max="40" width="14.42578125" style="140" customWidth="1"/>
    <col min="41" max="41" width="12.42578125" style="140" customWidth="1"/>
    <col min="42" max="43" width="15" style="140" customWidth="1"/>
    <col min="44" max="16384" width="11.42578125" style="140"/>
  </cols>
  <sheetData>
    <row r="1" spans="1:43" ht="36" customHeight="1" thickBot="1" x14ac:dyDescent="0.3">
      <c r="A1" s="522"/>
      <c r="B1" s="522"/>
      <c r="C1" s="523" t="s">
        <v>234</v>
      </c>
      <c r="D1" s="523"/>
      <c r="E1" s="523"/>
      <c r="F1" s="523"/>
      <c r="G1" s="523"/>
      <c r="H1" s="523"/>
      <c r="I1" s="523"/>
      <c r="J1" s="523"/>
      <c r="K1" s="523"/>
      <c r="L1" s="523"/>
      <c r="M1" s="523"/>
      <c r="N1" s="523"/>
      <c r="O1" s="523"/>
      <c r="P1" s="523"/>
      <c r="Q1" s="523"/>
      <c r="R1" s="523"/>
      <c r="S1" s="523"/>
      <c r="T1" s="523"/>
      <c r="U1" s="523"/>
      <c r="V1" s="523"/>
      <c r="W1" s="523"/>
      <c r="X1" s="523"/>
      <c r="Y1" s="523"/>
      <c r="Z1" s="524"/>
      <c r="AA1" s="525"/>
      <c r="AB1" s="525"/>
      <c r="AC1" s="525"/>
      <c r="AD1" s="525"/>
      <c r="AE1" s="525"/>
      <c r="AF1" s="525"/>
      <c r="AG1" s="525"/>
      <c r="AH1" s="525"/>
      <c r="AI1" s="525"/>
      <c r="AJ1" s="525"/>
      <c r="AK1" s="525"/>
      <c r="AL1" s="525"/>
      <c r="AM1" s="525"/>
      <c r="AN1" s="525"/>
      <c r="AO1" s="525"/>
      <c r="AP1" s="526"/>
      <c r="AQ1" s="115"/>
    </row>
    <row r="2" spans="1:43" s="167" customFormat="1" ht="16.5" customHeight="1" thickBot="1" x14ac:dyDescent="0.3">
      <c r="A2" s="527" t="s">
        <v>164</v>
      </c>
      <c r="B2" s="528"/>
      <c r="C2" s="528"/>
      <c r="D2" s="528"/>
      <c r="E2" s="528"/>
      <c r="F2" s="528"/>
      <c r="G2" s="528"/>
      <c r="H2" s="528"/>
      <c r="I2" s="528"/>
      <c r="J2" s="528"/>
      <c r="K2" s="529"/>
      <c r="L2" s="527" t="s">
        <v>165</v>
      </c>
      <c r="M2" s="528"/>
      <c r="N2" s="528"/>
      <c r="O2" s="528"/>
      <c r="P2" s="528"/>
      <c r="Q2" s="529"/>
      <c r="R2" s="530" t="s">
        <v>177</v>
      </c>
      <c r="S2" s="531"/>
      <c r="T2" s="531"/>
      <c r="U2" s="531"/>
      <c r="V2" s="531"/>
      <c r="W2" s="531"/>
      <c r="X2" s="531"/>
      <c r="Y2" s="531"/>
      <c r="Z2" s="531"/>
      <c r="AA2" s="531"/>
      <c r="AB2" s="531"/>
      <c r="AC2" s="531"/>
      <c r="AD2" s="531"/>
      <c r="AE2" s="532"/>
      <c r="AF2" s="533" t="s">
        <v>178</v>
      </c>
      <c r="AG2" s="528"/>
      <c r="AH2" s="528"/>
      <c r="AI2" s="528"/>
      <c r="AJ2" s="528"/>
      <c r="AK2" s="529"/>
      <c r="AL2" s="527" t="s">
        <v>167</v>
      </c>
      <c r="AM2" s="528"/>
      <c r="AN2" s="528"/>
      <c r="AO2" s="528"/>
      <c r="AP2" s="529"/>
      <c r="AQ2" s="548" t="s">
        <v>182</v>
      </c>
    </row>
    <row r="3" spans="1:43" ht="16.5" customHeight="1" x14ac:dyDescent="0.25">
      <c r="A3" s="542" t="s">
        <v>99</v>
      </c>
      <c r="B3" s="536" t="s">
        <v>180</v>
      </c>
      <c r="C3" s="536" t="s">
        <v>181</v>
      </c>
      <c r="D3" s="544" t="s">
        <v>102</v>
      </c>
      <c r="E3" s="536" t="s">
        <v>271</v>
      </c>
      <c r="F3" s="536" t="s">
        <v>232</v>
      </c>
      <c r="G3" s="536" t="s">
        <v>215</v>
      </c>
      <c r="H3" s="536" t="s">
        <v>231</v>
      </c>
      <c r="I3" s="536" t="s">
        <v>194</v>
      </c>
      <c r="J3" s="546" t="s">
        <v>228</v>
      </c>
      <c r="K3" s="550" t="s">
        <v>196</v>
      </c>
      <c r="L3" s="534" t="s">
        <v>113</v>
      </c>
      <c r="M3" s="538" t="s">
        <v>114</v>
      </c>
      <c r="N3" s="538" t="s">
        <v>115</v>
      </c>
      <c r="O3" s="538" t="s">
        <v>143</v>
      </c>
      <c r="P3" s="538" t="s">
        <v>161</v>
      </c>
      <c r="Q3" s="540" t="s">
        <v>130</v>
      </c>
      <c r="R3" s="542" t="s">
        <v>103</v>
      </c>
      <c r="S3" s="138"/>
      <c r="T3" s="536" t="s">
        <v>128</v>
      </c>
      <c r="U3" s="536"/>
      <c r="V3" s="536"/>
      <c r="W3" s="536"/>
      <c r="X3" s="536"/>
      <c r="Y3" s="536"/>
      <c r="Z3" s="536"/>
      <c r="AA3" s="536" t="s">
        <v>187</v>
      </c>
      <c r="AB3" s="544" t="s">
        <v>188</v>
      </c>
      <c r="AC3" s="536" t="s">
        <v>3</v>
      </c>
      <c r="AD3" s="536"/>
      <c r="AE3" s="550"/>
      <c r="AF3" s="552" t="s">
        <v>104</v>
      </c>
      <c r="AG3" s="538" t="s">
        <v>105</v>
      </c>
      <c r="AH3" s="538" t="s">
        <v>106</v>
      </c>
      <c r="AI3" s="544" t="s">
        <v>107</v>
      </c>
      <c r="AJ3" s="538" t="s">
        <v>108</v>
      </c>
      <c r="AK3" s="520" t="s">
        <v>179</v>
      </c>
      <c r="AL3" s="534" t="s">
        <v>110</v>
      </c>
      <c r="AM3" s="536" t="s">
        <v>132</v>
      </c>
      <c r="AN3" s="536" t="s">
        <v>133</v>
      </c>
      <c r="AO3" s="536" t="s">
        <v>134</v>
      </c>
      <c r="AP3" s="550" t="s">
        <v>163</v>
      </c>
      <c r="AQ3" s="549"/>
    </row>
    <row r="4" spans="1:43" ht="84" customHeight="1" thickBot="1" x14ac:dyDescent="0.3">
      <c r="A4" s="543"/>
      <c r="B4" s="537"/>
      <c r="C4" s="537"/>
      <c r="D4" s="545"/>
      <c r="E4" s="537"/>
      <c r="F4" s="537"/>
      <c r="G4" s="537"/>
      <c r="H4" s="537"/>
      <c r="I4" s="537"/>
      <c r="J4" s="547"/>
      <c r="K4" s="551"/>
      <c r="L4" s="535"/>
      <c r="M4" s="539"/>
      <c r="N4" s="539"/>
      <c r="O4" s="539"/>
      <c r="P4" s="539"/>
      <c r="Q4" s="541"/>
      <c r="R4" s="543"/>
      <c r="S4" s="152" t="s">
        <v>144</v>
      </c>
      <c r="T4" s="152" t="s">
        <v>142</v>
      </c>
      <c r="U4" s="152" t="s">
        <v>136</v>
      </c>
      <c r="V4" s="152" t="s">
        <v>141</v>
      </c>
      <c r="W4" s="152" t="s">
        <v>139</v>
      </c>
      <c r="X4" s="136" t="s">
        <v>140</v>
      </c>
      <c r="Y4" s="152" t="s">
        <v>137</v>
      </c>
      <c r="Z4" s="136" t="s">
        <v>138</v>
      </c>
      <c r="AA4" s="537"/>
      <c r="AB4" s="545"/>
      <c r="AC4" s="139" t="s">
        <v>189</v>
      </c>
      <c r="AD4" s="139" t="s">
        <v>190</v>
      </c>
      <c r="AE4" s="153" t="s">
        <v>191</v>
      </c>
      <c r="AF4" s="553"/>
      <c r="AG4" s="539"/>
      <c r="AH4" s="539"/>
      <c r="AI4" s="545"/>
      <c r="AJ4" s="539"/>
      <c r="AK4" s="521"/>
      <c r="AL4" s="535"/>
      <c r="AM4" s="537"/>
      <c r="AN4" s="537"/>
      <c r="AO4" s="537"/>
      <c r="AP4" s="551"/>
      <c r="AQ4" s="549"/>
    </row>
    <row r="5" spans="1:43" ht="44.25" customHeight="1" x14ac:dyDescent="0.25">
      <c r="A5" s="518">
        <v>1</v>
      </c>
      <c r="B5" s="179"/>
      <c r="C5" s="179" t="s">
        <v>259</v>
      </c>
      <c r="D5" s="182" t="str">
        <f>IFERROR(VLOOKUP(B5,datos!B1:C21,2,0),"")</f>
        <v/>
      </c>
      <c r="E5" s="170"/>
      <c r="F5" s="179"/>
      <c r="G5" s="154"/>
      <c r="H5" s="154"/>
      <c r="I5" s="180"/>
      <c r="J5" s="179" t="s">
        <v>227</v>
      </c>
      <c r="K5" s="184" t="s">
        <v>272</v>
      </c>
      <c r="L5" s="128">
        <v>30</v>
      </c>
      <c r="M5" s="145" t="str">
        <f>IFERROR(VLOOKUP(N5,datos!$AC$2:$AE$7,3,0),"")</f>
        <v>Media</v>
      </c>
      <c r="N5" s="126">
        <f>+IF(OR(L5="",L5=0),"",IF(L5&lt;=datos!$AD$3,datos!$AC$3,IF(AND(L5&gt;datos!$AD$3,L5&lt;=datos!$AD$4),datos!$AC$4,IF(AND(L5&gt;datos!$AD$4,L5&lt;=datos!$AD$5),datos!$AC$5,IF(AND(L5&gt;datos!$AD$5,L5&lt;=datos!$AD$6),datos!$AC$6,IF(L5&gt;datos!$AD$7,datos!$AC$7,0))))))</f>
        <v>0.6</v>
      </c>
      <c r="O5" s="147" t="e">
        <f>+HLOOKUP(A5,#REF!,22,0)</f>
        <v>#REF!</v>
      </c>
      <c r="P5" s="126" t="e">
        <f>+IF(O5="","",VLOOKUP(O5,datos!$AC$12:$AD$15,2,0))</f>
        <v>#REF!</v>
      </c>
      <c r="Q5" s="141" t="str">
        <f ca="1">IFERROR(INDIRECT("datos!"&amp;HLOOKUP(O5,calculo_imp,2,FALSE)&amp;VLOOKUP(M5,calculo_prob,2,FALSE)),"")</f>
        <v/>
      </c>
      <c r="R5" s="99">
        <v>1</v>
      </c>
      <c r="S5" s="129"/>
      <c r="T5" s="87"/>
      <c r="U5" s="87"/>
      <c r="V5" s="87"/>
      <c r="W5" s="87"/>
      <c r="X5" s="87"/>
      <c r="Y5" s="87"/>
      <c r="Z5" s="87"/>
      <c r="AA5" s="87"/>
      <c r="AB5" s="134" t="str">
        <f>IF(AC5="","",VLOOKUP(AC5,datos!$AT$6:$AU$9,2,0))</f>
        <v/>
      </c>
      <c r="AC5" s="129"/>
      <c r="AD5" s="129"/>
      <c r="AE5" s="95" t="str">
        <f>IF(AND(AC5="",AD5=""),"",IF(AC5="",0,VLOOKUP(AC5,datos!$AP$3:$AR$7,3,0))+IF(AD5="",0,VLOOKUP(AD5,datos!$AP$3:$AR$7,3,0)))</f>
        <v/>
      </c>
      <c r="AF5" s="106" t="str">
        <f>IF(OR(AG5="",AG5=0),"",IF(AG5&lt;=datos!$AC$3,datos!$AE$3,IF(AG5&lt;=datos!$AC$4,datos!$AE$4,IF(AG5&lt;=datos!$AC$5,datos!$AE$5,IF(AG5&lt;=datos!$AC$6,datos!$AE$6,IF(AG5&lt;=datos!$AC$7,datos!$AE$7,""))))))</f>
        <v/>
      </c>
      <c r="AG5" s="107" t="str">
        <f t="shared" ref="AG5:AG10" si="0">IF(AB5="","",IF(R5=1,IF(AB5="Probabilidad",N5-(N5*AE5),N5),IF(AB5="Probabilidad",AG4-(AG4*AE5),AG4)))</f>
        <v/>
      </c>
      <c r="AH5" s="145" t="str">
        <f>+IF(AI5&lt;=datos!$AD$11,datos!$AC$11,IF(AI5&lt;=datos!$AD$12,datos!$AC$12,IF(AI5&lt;=datos!$AD$13,datos!$AC$13,IF(AI5&lt;=datos!$AD$14,datos!$AC$14,IF(AI5&lt;=datos!$AD$15,datos!$AC$15,"")))))</f>
        <v/>
      </c>
      <c r="AI5" s="107" t="str">
        <f t="shared" ref="AI5:AI10" si="1">IF(AB5="","",IF(R5=1,IF(AB5="Impacto",P5-(P5*AE5),P5),IF(AB5="Impacto",AI4-(AI4*AE5),AI4)))</f>
        <v/>
      </c>
      <c r="AJ5" s="145" t="str">
        <f t="shared" ref="AJ5:AJ21" ca="1" si="2">IFERROR(INDIRECT("datos!"&amp;HLOOKUP(AH5,calculo_imp,2,FALSE)&amp;VLOOKUP(AF5,calculo_prob,2,FALSE)),"")</f>
        <v/>
      </c>
      <c r="AK5" s="91"/>
      <c r="AL5" s="128"/>
      <c r="AM5" s="88"/>
      <c r="AN5" s="88"/>
      <c r="AO5" s="129"/>
      <c r="AP5" s="149"/>
      <c r="AQ5" s="150"/>
    </row>
    <row r="6" spans="1:43" ht="42.75" customHeight="1" thickBot="1" x14ac:dyDescent="0.3">
      <c r="A6" s="519"/>
      <c r="B6" s="178"/>
      <c r="C6" s="178"/>
      <c r="D6" s="183"/>
      <c r="E6" s="172"/>
      <c r="F6" s="178"/>
      <c r="G6" s="188"/>
      <c r="H6" s="188"/>
      <c r="I6" s="181"/>
      <c r="J6" s="187"/>
      <c r="K6" s="185"/>
      <c r="L6" s="124"/>
      <c r="M6" s="146"/>
      <c r="N6" s="120"/>
      <c r="O6" s="148"/>
      <c r="P6" s="119" t="str">
        <f>+IF(O6="","",VLOOKUP(O6,datos!$AC$12:$AD$15,2,0))</f>
        <v/>
      </c>
      <c r="Q6" s="142"/>
      <c r="R6" s="100">
        <v>2</v>
      </c>
      <c r="S6" s="121"/>
      <c r="T6" s="83"/>
      <c r="U6" s="83"/>
      <c r="V6" s="83"/>
      <c r="W6" s="83"/>
      <c r="X6" s="83"/>
      <c r="Y6" s="83"/>
      <c r="Z6" s="83"/>
      <c r="AA6" s="83"/>
      <c r="AB6" s="131" t="str">
        <f>IF(AC6="","",VLOOKUP(AC6,datos!$AT$6:$AU$9,2,0))</f>
        <v/>
      </c>
      <c r="AC6" s="122"/>
      <c r="AD6" s="122"/>
      <c r="AE6" s="96" t="str">
        <f>IF(AND(AC6="",AD6=""),"",IF(AC6="",0,VLOOKUP(AC6,datos!$AP$3:$AR$7,3,0))+IF(AD6="",0,VLOOKUP(AD6,datos!$AP$3:$AR$7,3,0)))</f>
        <v/>
      </c>
      <c r="AF6" s="108" t="str">
        <f>IF(OR(AG6="",AG6=0),"",IF(AG6&lt;=datos!$AC$3,datos!$AE$3,IF(AG6&lt;=datos!$AC$4,datos!$AE$4,IF(AG6&lt;=datos!$AC$5,datos!$AE$5,IF(AG6&lt;=datos!$AC$6,datos!$AE$6,IF(AG6&lt;=datos!$AC$7,datos!$AE$7,""))))))</f>
        <v/>
      </c>
      <c r="AG6" s="109" t="str">
        <f t="shared" si="0"/>
        <v/>
      </c>
      <c r="AH6" s="146" t="str">
        <f>+IF(AI6&lt;=datos!$AD$11,datos!$AC$11,IF(AI6&lt;=datos!$AD$12,datos!$AC$12,IF(AI6&lt;=datos!$AD$13,datos!$AC$13,IF(AI6&lt;=datos!$AD$14,datos!$AC$14,IF(AI6&lt;=datos!$AD$15,datos!$AC$15,"")))))</f>
        <v/>
      </c>
      <c r="AI6" s="109" t="str">
        <f t="shared" si="1"/>
        <v/>
      </c>
      <c r="AJ6" s="146" t="str">
        <f t="shared" ca="1" si="2"/>
        <v/>
      </c>
      <c r="AK6" s="92"/>
      <c r="AL6" s="124"/>
      <c r="AM6" s="84"/>
      <c r="AN6" s="84"/>
      <c r="AO6" s="122"/>
      <c r="AP6" s="143"/>
      <c r="AQ6" s="144"/>
    </row>
    <row r="7" spans="1:43" ht="30" customHeight="1" thickBot="1" x14ac:dyDescent="0.3">
      <c r="A7" s="492">
        <v>2</v>
      </c>
      <c r="B7" s="314"/>
      <c r="C7" s="314"/>
      <c r="D7" s="323" t="str">
        <f>IFERROR(VLOOKUP(B7,datos!B6:C26,2,0),"")</f>
        <v/>
      </c>
      <c r="E7" s="173"/>
      <c r="F7" s="314"/>
      <c r="G7" s="512"/>
      <c r="H7" s="512"/>
      <c r="I7" s="513"/>
      <c r="J7" s="488"/>
      <c r="K7" s="480"/>
      <c r="L7" s="482"/>
      <c r="M7" s="484" t="str">
        <f>IFERROR(VLOOKUP(N7,datos!$AC$2:$AE$7,3,0),"")</f>
        <v/>
      </c>
      <c r="N7" s="485" t="str">
        <f>+IF(OR(L7="",L7=0),"",IF(L7&lt;=datos!$AD$3,datos!$AC$3,IF(AND(L7&gt;datos!$AD$3,L7&lt;=datos!$AD$4),datos!$AC$4,IF(AND(L7&gt;datos!$AD$4,L7&lt;=datos!$AD$5),datos!$AC$5,IF(AND(L7&gt;datos!$AD$5,L7&lt;=datos!$AD$6),datos!$AC$6,IF(L7&gt;datos!$AD$7,datos!$AC$7,0))))))</f>
        <v/>
      </c>
      <c r="O7" s="486" t="e">
        <f>+HLOOKUP(A7,#REF!,22,0)</f>
        <v>#REF!</v>
      </c>
      <c r="P7" s="485" t="e">
        <f>+IF(O7="","",VLOOKUP(O7,datos!$AC$12:$AD$15,2,0))</f>
        <v>#REF!</v>
      </c>
      <c r="Q7" s="503" t="str">
        <f ca="1">IFERROR(INDIRECT("datos!"&amp;HLOOKUP(O7,calculo_imp,2,FALSE)&amp;VLOOKUP(M7,calculo_prob,2,FALSE)),"")</f>
        <v/>
      </c>
      <c r="R7" s="99">
        <v>1</v>
      </c>
      <c r="S7" s="129"/>
      <c r="T7" s="117"/>
      <c r="U7" s="117"/>
      <c r="V7" s="117"/>
      <c r="W7" s="117"/>
      <c r="X7" s="117"/>
      <c r="Y7" s="117"/>
      <c r="Z7" s="87"/>
      <c r="AA7" s="87"/>
      <c r="AB7" s="134" t="str">
        <f>IF(AC7="","",VLOOKUP(AC7,datos!$AT$6:$AU$9,2,0))</f>
        <v/>
      </c>
      <c r="AC7" s="129"/>
      <c r="AD7" s="129"/>
      <c r="AE7" s="95" t="str">
        <f>IF(AND(AC7="",AD7=""),"",IF(AC7="",0,VLOOKUP(AC7,datos!$AP$3:$AR$7,3,0))+IF(AD7="",0,VLOOKUP(AD7,datos!$AP$3:$AR$7,3,0)))</f>
        <v/>
      </c>
      <c r="AF7" s="106" t="str">
        <f>IF(OR(AG7="",AG7=0),"",IF(AG7&lt;=datos!$AC$3,datos!$AE$3,IF(AG7&lt;=datos!$AC$4,datos!$AE$4,IF(AG7&lt;=datos!$AC$5,datos!$AE$5,IF(AG7&lt;=datos!$AC$6,datos!$AE$6,IF(AG7&lt;=datos!$AC$7,datos!$AE$7,""))))))</f>
        <v/>
      </c>
      <c r="AG7" s="107" t="str">
        <f>IF(AB7="","",IF(R7=1,IF(AB7="Probabilidad",N7-(N7*AE7),N7),IF(AB7="Probabilidad",#REF!-(#REF!*AE7),#REF!)))</f>
        <v/>
      </c>
      <c r="AH7" s="145" t="str">
        <f>+IF(AI7&lt;=datos!$AD$11,datos!$AC$11,IF(AI7&lt;=datos!$AD$12,datos!$AC$12,IF(AI7&lt;=datos!$AD$13,datos!$AC$13,IF(AI7&lt;=datos!$AD$14,datos!$AC$14,IF(AI7&lt;=datos!$AD$15,datos!$AC$15,"")))))</f>
        <v/>
      </c>
      <c r="AI7" s="107" t="str">
        <f>IF(AB7="","",IF(R7=1,IF(AB7="Impacto",P7-(P7*AE7),P7),IF(AB7="Impacto",#REF!-(#REF!*AE7),#REF!)))</f>
        <v/>
      </c>
      <c r="AJ7" s="145" t="str">
        <f t="shared" ca="1" si="2"/>
        <v/>
      </c>
      <c r="AK7" s="91"/>
      <c r="AL7" s="128"/>
      <c r="AM7" s="88"/>
      <c r="AN7" s="88"/>
      <c r="AO7" s="129"/>
      <c r="AP7" s="511"/>
      <c r="AQ7" s="489"/>
    </row>
    <row r="8" spans="1:43" ht="27" customHeight="1" thickBot="1" x14ac:dyDescent="0.3">
      <c r="A8" s="493"/>
      <c r="B8" s="321"/>
      <c r="C8" s="321"/>
      <c r="D8" s="325"/>
      <c r="E8" s="171"/>
      <c r="F8" s="321"/>
      <c r="G8" s="512"/>
      <c r="H8" s="512"/>
      <c r="I8" s="514"/>
      <c r="J8" s="488"/>
      <c r="K8" s="481"/>
      <c r="L8" s="483"/>
      <c r="M8" s="319"/>
      <c r="N8" s="326"/>
      <c r="O8" s="487"/>
      <c r="P8" s="326" t="e">
        <f>IF(OR(#REF!=datos!$AB$10,#REF!=datos!$AB$16),"",VLOOKUP(#REF!,datos!$AA$10:$AC$21,3,0))</f>
        <v>#REF!</v>
      </c>
      <c r="Q8" s="504"/>
      <c r="R8" s="100">
        <v>2</v>
      </c>
      <c r="S8" s="122"/>
      <c r="T8" s="117"/>
      <c r="U8" s="117"/>
      <c r="V8" s="117"/>
      <c r="W8" s="117"/>
      <c r="X8" s="117"/>
      <c r="Y8" s="117"/>
      <c r="Z8" s="83"/>
      <c r="AA8" s="87"/>
      <c r="AB8" s="131" t="str">
        <f>IF(AC8="","",VLOOKUP(AC8,datos!$AT$6:$AU$9,2,0))</f>
        <v/>
      </c>
      <c r="AC8" s="122"/>
      <c r="AD8" s="122"/>
      <c r="AE8" s="96" t="str">
        <f>IF(AND(AC8="",AD8=""),"",IF(AC8="",0,VLOOKUP(AC8,datos!$AP$3:$AR$7,3,0))+IF(AD8="",0,VLOOKUP(AD8,datos!$AP$3:$AR$7,3,0)))</f>
        <v/>
      </c>
      <c r="AF8" s="108" t="str">
        <f>IF(OR(AG8="",AG8=0),"",IF(AG8&lt;=datos!$AC$3,datos!$AE$3,IF(AG8&lt;=datos!$AC$4,datos!$AE$4,IF(AG8&lt;=datos!$AC$5,datos!$AE$5,IF(AG8&lt;=datos!$AC$6,datos!$AE$6,IF(AG8&lt;=datos!$AC$7,datos!$AE$7,""))))))</f>
        <v/>
      </c>
      <c r="AG8" s="109" t="str">
        <f t="shared" si="0"/>
        <v/>
      </c>
      <c r="AH8" s="146" t="str">
        <f>+IF(AI8&lt;=datos!$AD$11,datos!$AC$11,IF(AI8&lt;=datos!$AD$12,datos!$AC$12,IF(AI8&lt;=datos!$AD$13,datos!$AC$13,IF(AI8&lt;=datos!$AD$14,datos!$AC$14,IF(AI8&lt;=datos!$AD$15,datos!$AC$15,"")))))</f>
        <v/>
      </c>
      <c r="AI8" s="109" t="str">
        <f t="shared" si="1"/>
        <v/>
      </c>
      <c r="AJ8" s="146" t="str">
        <f t="shared" ca="1" si="2"/>
        <v/>
      </c>
      <c r="AK8" s="92"/>
      <c r="AL8" s="124"/>
      <c r="AM8" s="84"/>
      <c r="AN8" s="84"/>
      <c r="AO8" s="122"/>
      <c r="AP8" s="505"/>
      <c r="AQ8" s="490"/>
    </row>
    <row r="9" spans="1:43" ht="31.5" customHeight="1" thickBot="1" x14ac:dyDescent="0.3">
      <c r="A9" s="493"/>
      <c r="B9" s="321"/>
      <c r="C9" s="321"/>
      <c r="D9" s="325"/>
      <c r="E9" s="171"/>
      <c r="F9" s="321"/>
      <c r="G9" s="512"/>
      <c r="H9" s="512"/>
      <c r="I9" s="514"/>
      <c r="J9" s="488"/>
      <c r="K9" s="481"/>
      <c r="L9" s="483"/>
      <c r="M9" s="319"/>
      <c r="N9" s="326"/>
      <c r="O9" s="487"/>
      <c r="P9" s="326" t="e">
        <f>IF(OR(#REF!=datos!$AB$10,#REF!=datos!$AB$16),"",VLOOKUP(#REF!,datos!$AA$10:$AC$21,3,0))</f>
        <v>#REF!</v>
      </c>
      <c r="Q9" s="504"/>
      <c r="R9" s="100">
        <v>3</v>
      </c>
      <c r="S9" s="122"/>
      <c r="T9" s="117"/>
      <c r="U9" s="117"/>
      <c r="V9" s="117"/>
      <c r="W9" s="117"/>
      <c r="X9" s="117"/>
      <c r="Y9" s="117"/>
      <c r="Z9" s="83"/>
      <c r="AA9" s="87"/>
      <c r="AB9" s="131" t="str">
        <f>IF(AC9="","",VLOOKUP(AC9,datos!$AT$6:$AU$9,2,0))</f>
        <v/>
      </c>
      <c r="AC9" s="122"/>
      <c r="AD9" s="122"/>
      <c r="AE9" s="96" t="str">
        <f>IF(AND(AC9="",AD9=""),"",IF(AC9="",0,VLOOKUP(AC9,datos!$AP$3:$AR$7,3,0))+IF(AD9="",0,VLOOKUP(AD9,datos!$AP$3:$AR$7,3,0)))</f>
        <v/>
      </c>
      <c r="AF9" s="108" t="str">
        <f>IF(OR(AG9="",AG9=0),"",IF(AG9&lt;=datos!$AC$3,datos!$AE$3,IF(AG9&lt;=datos!$AC$4,datos!$AE$4,IF(AG9&lt;=datos!$AC$5,datos!$AE$5,IF(AG9&lt;=datos!$AC$6,datos!$AE$6,IF(AG9&lt;=datos!$AC$7,datos!$AE$7,""))))))</f>
        <v/>
      </c>
      <c r="AG9" s="109" t="str">
        <f t="shared" si="0"/>
        <v/>
      </c>
      <c r="AH9" s="146" t="str">
        <f>+IF(AI9&lt;=datos!$AD$11,datos!$AC$11,IF(AI9&lt;=datos!$AD$12,datos!$AC$12,IF(AI9&lt;=datos!$AD$13,datos!$AC$13,IF(AI9&lt;=datos!$AD$14,datos!$AC$14,IF(AI9&lt;=datos!$AD$15,datos!$AC$15,"")))))</f>
        <v/>
      </c>
      <c r="AI9" s="109" t="str">
        <f t="shared" si="1"/>
        <v/>
      </c>
      <c r="AJ9" s="146" t="str">
        <f t="shared" ca="1" si="2"/>
        <v/>
      </c>
      <c r="AK9" s="92"/>
      <c r="AL9" s="124"/>
      <c r="AM9" s="84"/>
      <c r="AN9" s="84"/>
      <c r="AO9" s="122"/>
      <c r="AP9" s="505"/>
      <c r="AQ9" s="490"/>
    </row>
    <row r="10" spans="1:43" ht="36.75" customHeight="1" thickBot="1" x14ac:dyDescent="0.3">
      <c r="A10" s="493"/>
      <c r="B10" s="321"/>
      <c r="C10" s="321"/>
      <c r="D10" s="325"/>
      <c r="E10" s="171"/>
      <c r="F10" s="321"/>
      <c r="G10" s="512"/>
      <c r="H10" s="512"/>
      <c r="I10" s="514"/>
      <c r="J10" s="488"/>
      <c r="K10" s="481"/>
      <c r="L10" s="483"/>
      <c r="M10" s="319"/>
      <c r="N10" s="326"/>
      <c r="O10" s="487"/>
      <c r="P10" s="326" t="e">
        <f>IF(OR(#REF!=datos!$AB$10,#REF!=datos!$AB$16),"",VLOOKUP(#REF!,datos!$AA$10:$AC$21,3,0))</f>
        <v>#REF!</v>
      </c>
      <c r="Q10" s="504"/>
      <c r="R10" s="100">
        <v>4</v>
      </c>
      <c r="S10" s="122"/>
      <c r="T10" s="117"/>
      <c r="U10" s="117"/>
      <c r="V10" s="117"/>
      <c r="W10" s="117"/>
      <c r="X10" s="117"/>
      <c r="Y10" s="117"/>
      <c r="Z10" s="83"/>
      <c r="AA10" s="87"/>
      <c r="AB10" s="131" t="str">
        <f>IF(AC10="","",VLOOKUP(AC10,datos!$AT$6:$AU$9,2,0))</f>
        <v/>
      </c>
      <c r="AC10" s="122"/>
      <c r="AD10" s="122"/>
      <c r="AE10" s="96" t="str">
        <f>IF(AND(AC10="",AD10=""),"",IF(AC10="",0,VLOOKUP(AC10,datos!$AP$3:$AR$7,3,0))+IF(AD10="",0,VLOOKUP(AD10,datos!$AP$3:$AR$7,3,0)))</f>
        <v/>
      </c>
      <c r="AF10" s="108" t="str">
        <f>IF(OR(AG10="",AG10=0),"",IF(AG10&lt;=datos!$AC$3,datos!$AE$3,IF(AG10&lt;=datos!$AC$4,datos!$AE$4,IF(AG10&lt;=datos!$AC$5,datos!$AE$5,IF(AG10&lt;=datos!$AC$6,datos!$AE$6,IF(AG10&lt;=datos!$AC$7,datos!$AE$7,""))))))</f>
        <v/>
      </c>
      <c r="AG10" s="109" t="str">
        <f t="shared" si="0"/>
        <v/>
      </c>
      <c r="AH10" s="146" t="str">
        <f>+IF(AI10&lt;=datos!$AD$11,datos!$AC$11,IF(AI10&lt;=datos!$AD$12,datos!$AC$12,IF(AI10&lt;=datos!$AD$13,datos!$AC$13,IF(AI10&lt;=datos!$AD$14,datos!$AC$14,IF(AI10&lt;=datos!$AD$15,datos!$AC$15,"")))))</f>
        <v/>
      </c>
      <c r="AI10" s="109" t="str">
        <f t="shared" si="1"/>
        <v/>
      </c>
      <c r="AJ10" s="146" t="str">
        <f t="shared" ca="1" si="2"/>
        <v/>
      </c>
      <c r="AK10" s="92"/>
      <c r="AL10" s="124"/>
      <c r="AM10" s="84"/>
      <c r="AN10" s="84"/>
      <c r="AO10" s="122"/>
      <c r="AP10" s="505"/>
      <c r="AQ10" s="490"/>
    </row>
    <row r="11" spans="1:43" ht="82.5" customHeight="1" thickBot="1" x14ac:dyDescent="0.3">
      <c r="A11" s="137">
        <v>3</v>
      </c>
      <c r="B11" s="129"/>
      <c r="C11" s="129"/>
      <c r="D11" s="134" t="str">
        <f>IFERROR(VLOOKUP(B11,datos!B11:C31,2,0),"")</f>
        <v/>
      </c>
      <c r="E11" s="170"/>
      <c r="F11" s="129"/>
      <c r="G11" s="118"/>
      <c r="H11" s="129"/>
      <c r="I11" s="133"/>
      <c r="J11" s="151"/>
      <c r="K11" s="127"/>
      <c r="L11" s="128"/>
      <c r="M11" s="145" t="str">
        <f>IFERROR(VLOOKUP(N11,datos!$AC$2:$AE$7,3,0),"")</f>
        <v/>
      </c>
      <c r="N11" s="126" t="str">
        <f>+IF(OR(L11="",L11=0),"",IF(L11&lt;=datos!$AD$3,datos!$AC$3,IF(AND(L11&gt;datos!$AD$3,L11&lt;=datos!$AD$4),datos!$AC$4,IF(AND(L11&gt;datos!$AD$4,L11&lt;=datos!$AD$5),datos!$AC$5,IF(AND(L11&gt;datos!$AD$5,L11&lt;=datos!$AD$6),datos!$AC$6,IF(L11&gt;datos!$AD$7,datos!$AC$7,0))))))</f>
        <v/>
      </c>
      <c r="O11" s="147" t="e">
        <f>+HLOOKUP(A11,#REF!,22,0)</f>
        <v>#REF!</v>
      </c>
      <c r="P11" s="126" t="e">
        <f>+IF(O11="","",VLOOKUP(O11,datos!$AC$12:$AD$15,2,0))</f>
        <v>#REF!</v>
      </c>
      <c r="Q11" s="141" t="str">
        <f ca="1">IFERROR(INDIRECT("datos!"&amp;HLOOKUP(O11,calculo_imp,2,FALSE)&amp;VLOOKUP(M11,calculo_prob,2,FALSE)),"")</f>
        <v/>
      </c>
      <c r="R11" s="99">
        <v>1</v>
      </c>
      <c r="S11" s="129"/>
      <c r="T11" s="87"/>
      <c r="U11" s="87"/>
      <c r="V11" s="87"/>
      <c r="W11" s="87"/>
      <c r="X11" s="87"/>
      <c r="Y11" s="87"/>
      <c r="Z11" s="87"/>
      <c r="AA11" s="87"/>
      <c r="AB11" s="134" t="str">
        <f>IF(AC11="","",VLOOKUP(AC11,datos!$AT$6:$AU$9,2,0))</f>
        <v/>
      </c>
      <c r="AC11" s="129"/>
      <c r="AD11" s="129"/>
      <c r="AE11" s="95" t="str">
        <f>IF(AND(AC11="",AD11=""),"",IF(AC11="",0,VLOOKUP(AC11,datos!$AP$3:$AR$7,3,0))+IF(AD11="",0,VLOOKUP(AD11,datos!$AP$3:$AR$7,3,0)))</f>
        <v/>
      </c>
      <c r="AF11" s="106" t="str">
        <f>IF(OR(AG11="",AG11=0),"",IF(AG11&lt;=datos!$AC$3,datos!$AE$3,IF(AG11&lt;=datos!$AC$4,datos!$AE$4,IF(AG11&lt;=datos!$AC$5,datos!$AE$5,IF(AG11&lt;=datos!$AC$6,datos!$AE$6,IF(AG11&lt;=datos!$AC$7,datos!$AE$7,""))))))</f>
        <v/>
      </c>
      <c r="AG11" s="107" t="str">
        <f>IF(AB11="","",IF(R11=1,IF(AB11="Probabilidad",N11-(N11*AE11),N11),IF(AB11="Probabilidad",#REF!-(#REF!*AE11),#REF!)))</f>
        <v/>
      </c>
      <c r="AH11" s="145" t="str">
        <f>+IF(AI11&lt;=datos!$AD$11,datos!$AC$11,IF(AI11&lt;=datos!$AD$12,datos!$AC$12,IF(AI11&lt;=datos!$AD$13,datos!$AC$13,IF(AI11&lt;=datos!$AD$14,datos!$AC$14,IF(AI11&lt;=datos!$AD$15,datos!$AC$15,"")))))</f>
        <v/>
      </c>
      <c r="AI11" s="107" t="str">
        <f>IF(AB11="","",IF(R11=1,IF(AB11="Impacto",P11-(P11*AE11),P11),IF(AB11="Impacto",#REF!-(#REF!*AE11),#REF!)))</f>
        <v/>
      </c>
      <c r="AJ11" s="145" t="str">
        <f t="shared" ca="1" si="2"/>
        <v/>
      </c>
      <c r="AK11" s="91"/>
      <c r="AL11" s="128"/>
      <c r="AM11" s="88"/>
      <c r="AN11" s="88"/>
      <c r="AO11" s="129"/>
      <c r="AP11" s="149"/>
      <c r="AQ11" s="150"/>
    </row>
    <row r="12" spans="1:43" x14ac:dyDescent="0.25">
      <c r="A12" s="507">
        <v>4</v>
      </c>
      <c r="B12" s="494"/>
      <c r="C12" s="494"/>
      <c r="D12" s="509" t="str">
        <f>IFERROR(VLOOKUP(B12,datos!B12:C36,2,0),"")</f>
        <v/>
      </c>
      <c r="E12" s="170"/>
      <c r="F12" s="494"/>
      <c r="G12" s="494"/>
      <c r="H12" s="494"/>
      <c r="I12" s="494"/>
      <c r="J12" s="496"/>
      <c r="K12" s="498"/>
      <c r="L12" s="482"/>
      <c r="M12" s="484" t="str">
        <f>IFERROR(VLOOKUP(N12,datos!$AC$2:$AE$7,3,0),"")</f>
        <v/>
      </c>
      <c r="N12" s="485" t="str">
        <f>+IF(OR(L12="",L12=0),"",IF(L12&lt;=datos!$AD$3,datos!$AC$3,IF(AND(L12&gt;datos!$AD$3,L12&lt;=datos!$AD$4),datos!$AC$4,IF(AND(L12&gt;datos!$AD$4,L12&lt;=datos!$AD$5),datos!$AC$5,IF(AND(L12&gt;datos!$AD$5,L12&lt;=datos!$AD$6),datos!$AC$6,IF(L12&gt;datos!$AD$7,datos!$AC$7,0))))))</f>
        <v/>
      </c>
      <c r="O12" s="486" t="e">
        <f>+HLOOKUP(A12,#REF!,22,0)</f>
        <v>#REF!</v>
      </c>
      <c r="P12" s="485" t="e">
        <f>+IF(O12="","",VLOOKUP(O12,datos!$AC$12:$AD$15,2,0))</f>
        <v>#REF!</v>
      </c>
      <c r="Q12" s="503" t="str">
        <f ca="1">IFERROR(INDIRECT("datos!"&amp;HLOOKUP(O12,calculo_imp,2,FALSE)&amp;VLOOKUP(M12,calculo_prob,2,FALSE)),"")</f>
        <v/>
      </c>
      <c r="R12" s="99">
        <v>1</v>
      </c>
      <c r="S12" s="129"/>
      <c r="T12" s="87"/>
      <c r="U12" s="87"/>
      <c r="V12" s="87"/>
      <c r="W12" s="87"/>
      <c r="X12" s="87"/>
      <c r="Y12" s="87"/>
      <c r="Z12" s="87"/>
      <c r="AA12" s="87"/>
      <c r="AB12" s="134" t="str">
        <f>IF(AC12="","",VLOOKUP(AC12,datos!$AT$6:$AU$9,2,0))</f>
        <v/>
      </c>
      <c r="AC12" s="129"/>
      <c r="AD12" s="129"/>
      <c r="AE12" s="95" t="str">
        <f>IF(AND(AC12="",AD12=""),"",IF(AC12="",0,VLOOKUP(AC12,datos!$AP$3:$AR$7,3,0))+IF(AD12="",0,VLOOKUP(AD12,datos!$AP$3:$AR$7,3,0)))</f>
        <v/>
      </c>
      <c r="AF12" s="106" t="str">
        <f>IF(OR(AG12="",AG12=0),"",IF(AG12&lt;=datos!$AC$3,datos!$AE$3,IF(AG12&lt;=datos!$AC$4,datos!$AE$4,IF(AG12&lt;=datos!$AC$5,datos!$AE$5,IF(AG12&lt;=datos!$AC$6,datos!$AE$6,IF(AG12&lt;=datos!$AC$7,datos!$AE$7,""))))))</f>
        <v/>
      </c>
      <c r="AG12" s="107" t="str">
        <f>IF(AB12="","",IF(R12=1,IF(AB12="Probabilidad",N12-(N12*AE12),N12),IF(AB12="Probabilidad",#REF!-(#REF!*AE12),#REF!)))</f>
        <v/>
      </c>
      <c r="AH12" s="145" t="str">
        <f>+IF(AI12&lt;=datos!$AD$11,datos!$AC$11,IF(AI12&lt;=datos!$AD$12,datos!$AC$12,IF(AI12&lt;=datos!$AD$13,datos!$AC$13,IF(AI12&lt;=datos!$AD$14,datos!$AC$14,IF(AI12&lt;=datos!$AD$15,datos!$AC$15,"")))))</f>
        <v/>
      </c>
      <c r="AI12" s="107" t="str">
        <f>IF(AB12="","",IF(R12=1,IF(AB12="Impacto",P12-(P12*AE12),P12),IF(AB12="Impacto",#REF!-(#REF!*AE12),#REF!)))</f>
        <v/>
      </c>
      <c r="AJ12" s="145" t="str">
        <f t="shared" ca="1" si="2"/>
        <v/>
      </c>
      <c r="AK12" s="91"/>
      <c r="AL12" s="128"/>
      <c r="AM12" s="88"/>
      <c r="AN12" s="88"/>
      <c r="AO12" s="129"/>
      <c r="AP12" s="511"/>
      <c r="AQ12" s="489"/>
    </row>
    <row r="13" spans="1:43" x14ac:dyDescent="0.25">
      <c r="A13" s="493"/>
      <c r="B13" s="321"/>
      <c r="C13" s="321"/>
      <c r="D13" s="325"/>
      <c r="E13" s="171"/>
      <c r="F13" s="321"/>
      <c r="G13" s="321"/>
      <c r="H13" s="321"/>
      <c r="I13" s="321"/>
      <c r="J13" s="488"/>
      <c r="K13" s="481"/>
      <c r="L13" s="483"/>
      <c r="M13" s="319"/>
      <c r="N13" s="326"/>
      <c r="O13" s="487"/>
      <c r="P13" s="326" t="e">
        <f>IF(OR(#REF!=datos!$AB$10,#REF!=datos!$AB$16),"",VLOOKUP(#REF!,datos!$AA$10:$AC$21,3,0))</f>
        <v>#REF!</v>
      </c>
      <c r="Q13" s="504"/>
      <c r="R13" s="100">
        <v>2</v>
      </c>
      <c r="S13" s="122"/>
      <c r="T13" s="83"/>
      <c r="U13" s="83"/>
      <c r="V13" s="83"/>
      <c r="W13" s="83"/>
      <c r="X13" s="83"/>
      <c r="Y13" s="83"/>
      <c r="Z13" s="83"/>
      <c r="AA13" s="83"/>
      <c r="AB13" s="131" t="str">
        <f>IF(AC13="","",VLOOKUP(AC13,datos!$AT$6:$AU$9,2,0))</f>
        <v/>
      </c>
      <c r="AC13" s="122"/>
      <c r="AD13" s="122"/>
      <c r="AE13" s="96" t="str">
        <f>IF(AND(AC13="",AD13=""),"",IF(AC13="",0,VLOOKUP(AC13,datos!$AP$3:$AR$7,3,0))+IF(AD13="",0,VLOOKUP(AD13,datos!$AP$3:$AR$7,3,0)))</f>
        <v/>
      </c>
      <c r="AF13" s="108" t="str">
        <f>IF(OR(AG13="",AG13=0),"",IF(AG13&lt;=datos!$AC$3,datos!$AE$3,IF(AG13&lt;=datos!$AC$4,datos!$AE$4,IF(AG13&lt;=datos!$AC$5,datos!$AE$5,IF(AG13&lt;=datos!$AC$6,datos!$AE$6,IF(AG13&lt;=datos!$AC$7,datos!$AE$7,""))))))</f>
        <v/>
      </c>
      <c r="AG13" s="109" t="str">
        <f t="shared" ref="AG13:AG21" si="3">IF(AB13="","",IF(R13=1,IF(AB13="Probabilidad",N13-(N13*AE13),N13),IF(AB13="Probabilidad",AG12-(AG12*AE13),AG12)))</f>
        <v/>
      </c>
      <c r="AH13" s="146" t="str">
        <f>+IF(AI13&lt;=datos!$AD$11,datos!$AC$11,IF(AI13&lt;=datos!$AD$12,datos!$AC$12,IF(AI13&lt;=datos!$AD$13,datos!$AC$13,IF(AI13&lt;=datos!$AD$14,datos!$AC$14,IF(AI13&lt;=datos!$AD$15,datos!$AC$15,"")))))</f>
        <v/>
      </c>
      <c r="AI13" s="109" t="str">
        <f t="shared" ref="AI13:AI21" si="4">IF(AB13="","",IF(R13=1,IF(AB13="Impacto",P13-(P13*AE13),P13),IF(AB13="Impacto",AI12-(AI12*AE13),AI12)))</f>
        <v/>
      </c>
      <c r="AJ13" s="146" t="str">
        <f t="shared" ca="1" si="2"/>
        <v/>
      </c>
      <c r="AK13" s="92"/>
      <c r="AL13" s="124"/>
      <c r="AM13" s="84"/>
      <c r="AN13" s="84"/>
      <c r="AO13" s="122"/>
      <c r="AP13" s="505"/>
      <c r="AQ13" s="490"/>
    </row>
    <row r="14" spans="1:43" x14ac:dyDescent="0.25">
      <c r="A14" s="493"/>
      <c r="B14" s="321"/>
      <c r="C14" s="321"/>
      <c r="D14" s="325"/>
      <c r="E14" s="171"/>
      <c r="F14" s="321"/>
      <c r="G14" s="321"/>
      <c r="H14" s="321"/>
      <c r="I14" s="321"/>
      <c r="J14" s="488"/>
      <c r="K14" s="481"/>
      <c r="L14" s="483"/>
      <c r="M14" s="319"/>
      <c r="N14" s="326"/>
      <c r="O14" s="487"/>
      <c r="P14" s="326" t="e">
        <f>IF(OR(#REF!=datos!$AB$10,#REF!=datos!$AB$16),"",VLOOKUP(#REF!,datos!$AA$10:$AC$21,3,0))</f>
        <v>#REF!</v>
      </c>
      <c r="Q14" s="504"/>
      <c r="R14" s="100">
        <v>3</v>
      </c>
      <c r="S14" s="101"/>
      <c r="T14" s="83"/>
      <c r="U14" s="83"/>
      <c r="V14" s="83"/>
      <c r="W14" s="83"/>
      <c r="X14" s="83"/>
      <c r="Y14" s="83"/>
      <c r="Z14" s="83"/>
      <c r="AA14" s="83"/>
      <c r="AB14" s="131" t="str">
        <f>IF(AC14="","",VLOOKUP(AC14,datos!$AT$6:$AU$9,2,0))</f>
        <v/>
      </c>
      <c r="AC14" s="122"/>
      <c r="AD14" s="122"/>
      <c r="AE14" s="96" t="str">
        <f>IF(AND(AC14="",AD14=""),"",IF(AC14="",0,VLOOKUP(AC14,datos!$AP$3:$AR$7,3,0))+IF(AD14="",0,VLOOKUP(AD14,datos!$AP$3:$AR$7,3,0)))</f>
        <v/>
      </c>
      <c r="AF14" s="108" t="str">
        <f>IF(OR(AG14="",AG14=0),"",IF(AG14&lt;=datos!$AC$3,datos!$AE$3,IF(AG14&lt;=datos!$AC$4,datos!$AE$4,IF(AG14&lt;=datos!$AC$5,datos!$AE$5,IF(AG14&lt;=datos!$AC$6,datos!$AE$6,IF(AG14&lt;=datos!$AC$7,datos!$AE$7,""))))))</f>
        <v/>
      </c>
      <c r="AG14" s="109" t="str">
        <f t="shared" si="3"/>
        <v/>
      </c>
      <c r="AH14" s="146" t="str">
        <f>+IF(AI14&lt;=datos!$AD$11,datos!$AC$11,IF(AI14&lt;=datos!$AD$12,datos!$AC$12,IF(AI14&lt;=datos!$AD$13,datos!$AC$13,IF(AI14&lt;=datos!$AD$14,datos!$AC$14,IF(AI14&lt;=datos!$AD$15,datos!$AC$15,"")))))</f>
        <v/>
      </c>
      <c r="AI14" s="109" t="str">
        <f t="shared" si="4"/>
        <v/>
      </c>
      <c r="AJ14" s="146" t="str">
        <f t="shared" ca="1" si="2"/>
        <v/>
      </c>
      <c r="AK14" s="92"/>
      <c r="AL14" s="124"/>
      <c r="AM14" s="84"/>
      <c r="AN14" s="84"/>
      <c r="AO14" s="122"/>
      <c r="AP14" s="505"/>
      <c r="AQ14" s="490"/>
    </row>
    <row r="15" spans="1:43" x14ac:dyDescent="0.25">
      <c r="A15" s="493"/>
      <c r="B15" s="321"/>
      <c r="C15" s="321"/>
      <c r="D15" s="325"/>
      <c r="E15" s="171"/>
      <c r="F15" s="321"/>
      <c r="G15" s="321"/>
      <c r="H15" s="321"/>
      <c r="I15" s="321"/>
      <c r="J15" s="488"/>
      <c r="K15" s="481"/>
      <c r="L15" s="483"/>
      <c r="M15" s="319"/>
      <c r="N15" s="326"/>
      <c r="O15" s="487"/>
      <c r="P15" s="326" t="e">
        <f>IF(OR(#REF!=datos!$AB$10,#REF!=datos!$AB$16),"",VLOOKUP(#REF!,datos!$AA$10:$AC$21,3,0))</f>
        <v>#REF!</v>
      </c>
      <c r="Q15" s="504"/>
      <c r="R15" s="100">
        <v>4</v>
      </c>
      <c r="S15" s="101"/>
      <c r="T15" s="83"/>
      <c r="U15" s="83"/>
      <c r="V15" s="83"/>
      <c r="W15" s="83"/>
      <c r="X15" s="83"/>
      <c r="Y15" s="83"/>
      <c r="Z15" s="83"/>
      <c r="AA15" s="83"/>
      <c r="AB15" s="131" t="str">
        <f>IF(AC15="","",VLOOKUP(AC15,datos!$AT$6:$AU$9,2,0))</f>
        <v/>
      </c>
      <c r="AC15" s="122"/>
      <c r="AD15" s="122"/>
      <c r="AE15" s="96" t="str">
        <f>IF(AND(AC15="",AD15=""),"",IF(AC15="",0,VLOOKUP(AC15,datos!$AP$3:$AR$7,3,0))+IF(AD15="",0,VLOOKUP(AD15,datos!$AP$3:$AR$7,3,0)))</f>
        <v/>
      </c>
      <c r="AF15" s="108" t="str">
        <f>IF(OR(AG15="",AG15=0),"",IF(AG15&lt;=datos!$AC$3,datos!$AE$3,IF(AG15&lt;=datos!$AC$4,datos!$AE$4,IF(AG15&lt;=datos!$AC$5,datos!$AE$5,IF(AG15&lt;=datos!$AC$6,datos!$AE$6,IF(AG15&lt;=datos!$AC$7,datos!$AE$7,""))))))</f>
        <v/>
      </c>
      <c r="AG15" s="109" t="str">
        <f t="shared" si="3"/>
        <v/>
      </c>
      <c r="AH15" s="146" t="str">
        <f>+IF(AI15&lt;=datos!$AD$11,datos!$AC$11,IF(AI15&lt;=datos!$AD$12,datos!$AC$12,IF(AI15&lt;=datos!$AD$13,datos!$AC$13,IF(AI15&lt;=datos!$AD$14,datos!$AC$14,IF(AI15&lt;=datos!$AD$15,datos!$AC$15,"")))))</f>
        <v/>
      </c>
      <c r="AI15" s="109" t="str">
        <f t="shared" si="4"/>
        <v/>
      </c>
      <c r="AJ15" s="146" t="str">
        <f t="shared" ca="1" si="2"/>
        <v/>
      </c>
      <c r="AK15" s="92"/>
      <c r="AL15" s="124"/>
      <c r="AM15" s="84"/>
      <c r="AN15" s="84"/>
      <c r="AO15" s="122"/>
      <c r="AP15" s="505"/>
      <c r="AQ15" s="490"/>
    </row>
    <row r="16" spans="1:43" ht="15.75" thickBot="1" x14ac:dyDescent="0.3">
      <c r="A16" s="508"/>
      <c r="B16" s="495"/>
      <c r="C16" s="495"/>
      <c r="D16" s="510"/>
      <c r="E16" s="172"/>
      <c r="F16" s="495"/>
      <c r="G16" s="495"/>
      <c r="H16" s="495"/>
      <c r="I16" s="495"/>
      <c r="J16" s="497"/>
      <c r="K16" s="499"/>
      <c r="L16" s="500"/>
      <c r="M16" s="501"/>
      <c r="N16" s="502"/>
      <c r="O16" s="515"/>
      <c r="P16" s="502" t="e">
        <f>IF(OR(#REF!=datos!$AB$10,#REF!=datos!$AB$16),"",VLOOKUP(#REF!,datos!$AA$10:$AC$21,3,0))</f>
        <v>#REF!</v>
      </c>
      <c r="Q16" s="516"/>
      <c r="R16" s="102">
        <v>5</v>
      </c>
      <c r="S16" s="103"/>
      <c r="T16" s="89"/>
      <c r="U16" s="89"/>
      <c r="V16" s="89"/>
      <c r="W16" s="89"/>
      <c r="X16" s="89"/>
      <c r="Y16" s="89"/>
      <c r="Z16" s="89"/>
      <c r="AA16" s="89"/>
      <c r="AB16" s="132" t="str">
        <f>IF(AC16="","",VLOOKUP(AC16,datos!$AT$6:$AU$9,2,0))</f>
        <v/>
      </c>
      <c r="AC16" s="130"/>
      <c r="AD16" s="130"/>
      <c r="AE16" s="97" t="str">
        <f>IF(AND(AC16="",AD16=""),"",IF(AC16="",0,VLOOKUP(AC16,datos!$AP$3:$AR$7,3,0))+IF(AD16="",0,VLOOKUP(AD16,datos!$AP$3:$AR$7,3,0)))</f>
        <v/>
      </c>
      <c r="AF16" s="110" t="str">
        <f>IF(OR(AG16="",AG16=0),"",IF(AG16&lt;=datos!$AC$3,datos!$AE$3,IF(AG16&lt;=datos!$AC$4,datos!$AE$4,IF(AG16&lt;=datos!$AC$5,datos!$AE$5,IF(AG16&lt;=datos!$AC$6,datos!$AE$6,IF(AG16&lt;=datos!$AC$7,datos!$AE$7,""))))))</f>
        <v/>
      </c>
      <c r="AG16" s="111" t="str">
        <f t="shared" si="3"/>
        <v/>
      </c>
      <c r="AH16" s="112" t="str">
        <f>+IF(AI16&lt;=datos!$AD$11,datos!$AC$11,IF(AI16&lt;=datos!$AD$12,datos!$AC$12,IF(AI16&lt;=datos!$AD$13,datos!$AC$13,IF(AI16&lt;=datos!$AD$14,datos!$AC$14,IF(AI16&lt;=datos!$AD$15,datos!$AC$15,"")))))</f>
        <v/>
      </c>
      <c r="AI16" s="111" t="str">
        <f t="shared" si="4"/>
        <v/>
      </c>
      <c r="AJ16" s="112" t="str">
        <f t="shared" ca="1" si="2"/>
        <v/>
      </c>
      <c r="AK16" s="93"/>
      <c r="AL16" s="135"/>
      <c r="AM16" s="90"/>
      <c r="AN16" s="90"/>
      <c r="AO16" s="130"/>
      <c r="AP16" s="517"/>
      <c r="AQ16" s="491"/>
    </row>
    <row r="17" spans="1:43" x14ac:dyDescent="0.25">
      <c r="A17" s="492">
        <v>5</v>
      </c>
      <c r="B17" s="314"/>
      <c r="C17" s="314"/>
      <c r="D17" s="323" t="str">
        <f>IFERROR(VLOOKUP(B17,datos!B21:C41,2,0),"")</f>
        <v/>
      </c>
      <c r="E17" s="173"/>
      <c r="F17" s="314"/>
      <c r="G17" s="314"/>
      <c r="H17" s="314"/>
      <c r="I17" s="314"/>
      <c r="J17" s="488"/>
      <c r="K17" s="480"/>
      <c r="L17" s="482"/>
      <c r="M17" s="484" t="str">
        <f>IFERROR(VLOOKUP(N17,datos!$AC$2:$AE$7,3,0),"")</f>
        <v/>
      </c>
      <c r="N17" s="485" t="str">
        <f>+IF(OR(L17="",L17=0),"",IF(L17&lt;=datos!$AD$3,datos!$AC$3,IF(AND(L17&gt;datos!$AD$3,L17&lt;=datos!$AD$4),datos!$AC$4,IF(AND(L17&gt;datos!$AD$4,L17&lt;=datos!$AD$5),datos!$AC$5,IF(AND(L17&gt;datos!$AD$5,L17&lt;=datos!$AD$6),datos!$AC$6,IF(L17&gt;datos!$AD$7,datos!$AC$7,0))))))</f>
        <v/>
      </c>
      <c r="O17" s="486" t="e">
        <f>+HLOOKUP(A17,#REF!,22,0)</f>
        <v>#REF!</v>
      </c>
      <c r="P17" s="485" t="e">
        <f>+IF(O17="","",VLOOKUP(O17,datos!$AC$12:$AD$15,2,0))</f>
        <v>#REF!</v>
      </c>
      <c r="Q17" s="503" t="str">
        <f ca="1">IFERROR(INDIRECT("datos!"&amp;HLOOKUP(O17,calculo_imp,2,FALSE)&amp;VLOOKUP(M17,calculo_prob,2,FALSE)),"")</f>
        <v/>
      </c>
      <c r="R17" s="104">
        <v>1</v>
      </c>
      <c r="S17" s="105"/>
      <c r="T17" s="85"/>
      <c r="U17" s="85"/>
      <c r="V17" s="85"/>
      <c r="W17" s="85"/>
      <c r="X17" s="85"/>
      <c r="Y17" s="85"/>
      <c r="Z17" s="85"/>
      <c r="AA17" s="85"/>
      <c r="AB17" s="125" t="str">
        <f>IF(AC17="","",VLOOKUP(AC17,datos!$AT$6:$AU$9,2,0))</f>
        <v/>
      </c>
      <c r="AC17" s="121"/>
      <c r="AD17" s="121"/>
      <c r="AE17" s="98" t="str">
        <f>IF(AND(AC17="",AD17=""),"",IF(AC17="",0,VLOOKUP(AC17,datos!$AP$3:$AR$7,3,0))+IF(AD17="",0,VLOOKUP(AD17,datos!$AP$3:$AR$7,3,0)))</f>
        <v/>
      </c>
      <c r="AF17" s="116" t="str">
        <f>IF(OR(AG17="",AG17=0),"",IF(AG17&lt;=datos!$AC$3,datos!$AE$3,IF(AG17&lt;=datos!$AC$4,datos!$AE$4,IF(AG17&lt;=datos!$AC$5,datos!$AE$5,IF(AG17&lt;=datos!$AC$6,datos!$AE$6,IF(AG17&lt;=datos!$AC$7,datos!$AE$7,""))))))</f>
        <v/>
      </c>
      <c r="AG17" s="113" t="str">
        <f t="shared" si="3"/>
        <v/>
      </c>
      <c r="AH17" s="114" t="str">
        <f>+IF(AI17&lt;=datos!$AD$11,datos!$AC$11,IF(AI17&lt;=datos!$AD$12,datos!$AC$12,IF(AI17&lt;=datos!$AD$13,datos!$AC$13,IF(AI17&lt;=datos!$AD$14,datos!$AC$14,IF(AI17&lt;=datos!$AD$15,datos!$AC$15,"")))))</f>
        <v/>
      </c>
      <c r="AI17" s="113" t="str">
        <f t="shared" si="4"/>
        <v/>
      </c>
      <c r="AJ17" s="114" t="str">
        <f t="shared" ca="1" si="2"/>
        <v/>
      </c>
      <c r="AK17" s="94"/>
      <c r="AL17" s="123"/>
      <c r="AM17" s="86"/>
      <c r="AN17" s="86"/>
      <c r="AO17" s="121"/>
      <c r="AP17" s="505"/>
      <c r="AQ17" s="490"/>
    </row>
    <row r="18" spans="1:43" x14ac:dyDescent="0.25">
      <c r="A18" s="493"/>
      <c r="B18" s="321"/>
      <c r="C18" s="321"/>
      <c r="D18" s="325"/>
      <c r="E18" s="171"/>
      <c r="F18" s="321"/>
      <c r="G18" s="321"/>
      <c r="H18" s="321"/>
      <c r="I18" s="321"/>
      <c r="J18" s="488"/>
      <c r="K18" s="481"/>
      <c r="L18" s="483"/>
      <c r="M18" s="319"/>
      <c r="N18" s="326"/>
      <c r="O18" s="487"/>
      <c r="P18" s="326" t="e">
        <f>IF(OR(#REF!=datos!$AB$10,#REF!=datos!$AB$16),"",VLOOKUP(#REF!,datos!$AA$10:$AC$21,3,0))</f>
        <v>#REF!</v>
      </c>
      <c r="Q18" s="504"/>
      <c r="R18" s="100">
        <v>2</v>
      </c>
      <c r="S18" s="101"/>
      <c r="T18" s="83"/>
      <c r="U18" s="83"/>
      <c r="V18" s="83"/>
      <c r="W18" s="83"/>
      <c r="X18" s="83"/>
      <c r="Y18" s="83"/>
      <c r="Z18" s="83"/>
      <c r="AA18" s="83"/>
      <c r="AB18" s="131" t="str">
        <f>IF(AC18="","",VLOOKUP(AC18,datos!$AT$6:$AU$9,2,0))</f>
        <v/>
      </c>
      <c r="AC18" s="122"/>
      <c r="AD18" s="122"/>
      <c r="AE18" s="96" t="str">
        <f>IF(AND(AC18="",AD18=""),"",IF(AC18="",0,VLOOKUP(AC18,datos!$AP$3:$AR$7,3,0))+IF(AD18="",0,VLOOKUP(AD18,datos!$AP$3:$AR$7,3,0)))</f>
        <v/>
      </c>
      <c r="AF18" s="108" t="str">
        <f>IF(OR(AG18="",AG18=0),"",IF(AG18&lt;=datos!$AC$3,datos!$AE$3,IF(AG18&lt;=datos!$AC$4,datos!$AE$4,IF(AG18&lt;=datos!$AC$5,datos!$AE$5,IF(AG18&lt;=datos!$AC$6,datos!$AE$6,IF(AG18&lt;=datos!$AC$7,datos!$AE$7,""))))))</f>
        <v/>
      </c>
      <c r="AG18" s="109" t="str">
        <f t="shared" si="3"/>
        <v/>
      </c>
      <c r="AH18" s="146" t="str">
        <f>+IF(AI18&lt;=datos!$AD$11,datos!$AC$11,IF(AI18&lt;=datos!$AD$12,datos!$AC$12,IF(AI18&lt;=datos!$AD$13,datos!$AC$13,IF(AI18&lt;=datos!$AD$14,datos!$AC$14,IF(AI18&lt;=datos!$AD$15,datos!$AC$15,"")))))</f>
        <v/>
      </c>
      <c r="AI18" s="109" t="str">
        <f t="shared" si="4"/>
        <v/>
      </c>
      <c r="AJ18" s="146" t="str">
        <f t="shared" ca="1" si="2"/>
        <v/>
      </c>
      <c r="AK18" s="92"/>
      <c r="AL18" s="124"/>
      <c r="AM18" s="84"/>
      <c r="AN18" s="84"/>
      <c r="AO18" s="122"/>
      <c r="AP18" s="505"/>
      <c r="AQ18" s="490"/>
    </row>
    <row r="19" spans="1:43" x14ac:dyDescent="0.25">
      <c r="A19" s="493"/>
      <c r="B19" s="321"/>
      <c r="C19" s="321"/>
      <c r="D19" s="325"/>
      <c r="E19" s="171"/>
      <c r="F19" s="321"/>
      <c r="G19" s="321"/>
      <c r="H19" s="321"/>
      <c r="I19" s="321"/>
      <c r="J19" s="488"/>
      <c r="K19" s="481"/>
      <c r="L19" s="483"/>
      <c r="M19" s="319"/>
      <c r="N19" s="326"/>
      <c r="O19" s="487"/>
      <c r="P19" s="326" t="e">
        <f>IF(OR(#REF!=datos!$AB$10,#REF!=datos!$AB$16),"",VLOOKUP(#REF!,datos!$AA$10:$AC$21,3,0))</f>
        <v>#REF!</v>
      </c>
      <c r="Q19" s="504"/>
      <c r="R19" s="100">
        <v>3</v>
      </c>
      <c r="S19" s="101"/>
      <c r="T19" s="83"/>
      <c r="U19" s="83"/>
      <c r="V19" s="83"/>
      <c r="W19" s="83"/>
      <c r="X19" s="83"/>
      <c r="Y19" s="83"/>
      <c r="Z19" s="83"/>
      <c r="AA19" s="83"/>
      <c r="AB19" s="131" t="str">
        <f>IF(AC19="","",VLOOKUP(AC19,datos!$AT$6:$AU$9,2,0))</f>
        <v/>
      </c>
      <c r="AC19" s="122"/>
      <c r="AD19" s="122"/>
      <c r="AE19" s="96" t="str">
        <f>IF(AND(AC19="",AD19=""),"",IF(AC19="",0,VLOOKUP(AC19,datos!$AP$3:$AR$7,3,0))+IF(AD19="",0,VLOOKUP(AD19,datos!$AP$3:$AR$7,3,0)))</f>
        <v/>
      </c>
      <c r="AF19" s="108" t="str">
        <f>IF(OR(AG19="",AG19=0),"",IF(AG19&lt;=datos!$AC$3,datos!$AE$3,IF(AG19&lt;=datos!$AC$4,datos!$AE$4,IF(AG19&lt;=datos!$AC$5,datos!$AE$5,IF(AG19&lt;=datos!$AC$6,datos!$AE$6,IF(AG19&lt;=datos!$AC$7,datos!$AE$7,""))))))</f>
        <v/>
      </c>
      <c r="AG19" s="109" t="str">
        <f t="shared" si="3"/>
        <v/>
      </c>
      <c r="AH19" s="146" t="str">
        <f>+IF(AI19&lt;=datos!$AD$11,datos!$AC$11,IF(AI19&lt;=datos!$AD$12,datos!$AC$12,IF(AI19&lt;=datos!$AD$13,datos!$AC$13,IF(AI19&lt;=datos!$AD$14,datos!$AC$14,IF(AI19&lt;=datos!$AD$15,datos!$AC$15,"")))))</f>
        <v/>
      </c>
      <c r="AI19" s="109" t="str">
        <f t="shared" si="4"/>
        <v/>
      </c>
      <c r="AJ19" s="146" t="str">
        <f t="shared" ca="1" si="2"/>
        <v/>
      </c>
      <c r="AK19" s="92"/>
      <c r="AL19" s="124"/>
      <c r="AM19" s="84"/>
      <c r="AN19" s="84"/>
      <c r="AO19" s="122"/>
      <c r="AP19" s="505"/>
      <c r="AQ19" s="490"/>
    </row>
    <row r="20" spans="1:43" x14ac:dyDescent="0.25">
      <c r="A20" s="493"/>
      <c r="B20" s="321"/>
      <c r="C20" s="321"/>
      <c r="D20" s="325"/>
      <c r="E20" s="171"/>
      <c r="F20" s="321"/>
      <c r="G20" s="321"/>
      <c r="H20" s="321"/>
      <c r="I20" s="321"/>
      <c r="J20" s="488"/>
      <c r="K20" s="481"/>
      <c r="L20" s="483"/>
      <c r="M20" s="319"/>
      <c r="N20" s="326"/>
      <c r="O20" s="487"/>
      <c r="P20" s="326" t="e">
        <f>IF(OR(#REF!=datos!$AB$10,#REF!=datos!$AB$16),"",VLOOKUP(#REF!,datos!$AA$10:$AC$21,3,0))</f>
        <v>#REF!</v>
      </c>
      <c r="Q20" s="504"/>
      <c r="R20" s="100">
        <v>4</v>
      </c>
      <c r="S20" s="101"/>
      <c r="T20" s="83"/>
      <c r="U20" s="83"/>
      <c r="V20" s="83"/>
      <c r="W20" s="83"/>
      <c r="X20" s="83"/>
      <c r="Y20" s="83"/>
      <c r="Z20" s="83"/>
      <c r="AA20" s="83"/>
      <c r="AB20" s="131" t="str">
        <f>IF(AC20="","",VLOOKUP(AC20,datos!$AT$6:$AU$9,2,0))</f>
        <v/>
      </c>
      <c r="AC20" s="122"/>
      <c r="AD20" s="122"/>
      <c r="AE20" s="96" t="str">
        <f>IF(AND(AC20="",AD20=""),"",IF(AC20="",0,VLOOKUP(AC20,datos!$AP$3:$AR$7,3,0))+IF(AD20="",0,VLOOKUP(AD20,datos!$AP$3:$AR$7,3,0)))</f>
        <v/>
      </c>
      <c r="AF20" s="108" t="str">
        <f>IF(OR(AG20="",AG20=0),"",IF(AG20&lt;=datos!$AC$3,datos!$AE$3,IF(AG20&lt;=datos!$AC$4,datos!$AE$4,IF(AG20&lt;=datos!$AC$5,datos!$AE$5,IF(AG20&lt;=datos!$AC$6,datos!$AE$6,IF(AG20&lt;=datos!$AC$7,datos!$AE$7,""))))))</f>
        <v/>
      </c>
      <c r="AG20" s="109" t="str">
        <f t="shared" si="3"/>
        <v/>
      </c>
      <c r="AH20" s="146" t="str">
        <f>+IF(AI20&lt;=datos!$AD$11,datos!$AC$11,IF(AI20&lt;=datos!$AD$12,datos!$AC$12,IF(AI20&lt;=datos!$AD$13,datos!$AC$13,IF(AI20&lt;=datos!$AD$14,datos!$AC$14,IF(AI20&lt;=datos!$AD$15,datos!$AC$15,"")))))</f>
        <v/>
      </c>
      <c r="AI20" s="109" t="str">
        <f t="shared" si="4"/>
        <v/>
      </c>
      <c r="AJ20" s="146" t="str">
        <f t="shared" ca="1" si="2"/>
        <v/>
      </c>
      <c r="AK20" s="92"/>
      <c r="AL20" s="124"/>
      <c r="AM20" s="84"/>
      <c r="AN20" s="84"/>
      <c r="AO20" s="122"/>
      <c r="AP20" s="505"/>
      <c r="AQ20" s="490"/>
    </row>
    <row r="21" spans="1:43" x14ac:dyDescent="0.25">
      <c r="A21" s="493"/>
      <c r="B21" s="321"/>
      <c r="C21" s="321"/>
      <c r="D21" s="325"/>
      <c r="E21" s="171"/>
      <c r="F21" s="321"/>
      <c r="G21" s="321"/>
      <c r="H21" s="321"/>
      <c r="I21" s="321"/>
      <c r="J21" s="314"/>
      <c r="K21" s="481"/>
      <c r="L21" s="483"/>
      <c r="M21" s="319"/>
      <c r="N21" s="326"/>
      <c r="O21" s="487"/>
      <c r="P21" s="326" t="e">
        <f>IF(OR(#REF!=datos!$AB$10,#REF!=datos!$AB$16),"",VLOOKUP(#REF!,datos!$AA$10:$AC$21,3,0))</f>
        <v>#REF!</v>
      </c>
      <c r="Q21" s="504"/>
      <c r="R21" s="100">
        <v>5</v>
      </c>
      <c r="S21" s="101"/>
      <c r="T21" s="83"/>
      <c r="U21" s="83"/>
      <c r="V21" s="83"/>
      <c r="W21" s="83"/>
      <c r="X21" s="83"/>
      <c r="Y21" s="83"/>
      <c r="Z21" s="83"/>
      <c r="AA21" s="83"/>
      <c r="AB21" s="131" t="str">
        <f>IF(AC21="","",VLOOKUP(AC21,datos!$AT$6:$AU$9,2,0))</f>
        <v/>
      </c>
      <c r="AC21" s="122"/>
      <c r="AD21" s="122"/>
      <c r="AE21" s="96" t="str">
        <f>IF(AND(AC21="",AD21=""),"",IF(AC21="",0,VLOOKUP(AC21,datos!$AP$3:$AR$7,3,0))+IF(AD21="",0,VLOOKUP(AD21,datos!$AP$3:$AR$7,3,0)))</f>
        <v/>
      </c>
      <c r="AF21" s="108" t="str">
        <f>IF(OR(AG21="",AG21=0),"",IF(AG21&lt;=datos!$AC$3,datos!$AE$3,IF(AG21&lt;=datos!$AC$4,datos!$AE$4,IF(AG21&lt;=datos!$AC$5,datos!$AE$5,IF(AG21&lt;=datos!$AC$6,datos!$AE$6,IF(AG21&lt;=datos!$AC$7,datos!$AE$7,""))))))</f>
        <v/>
      </c>
      <c r="AG21" s="109" t="str">
        <f t="shared" si="3"/>
        <v/>
      </c>
      <c r="AH21" s="146" t="str">
        <f>+IF(AI21&lt;=datos!$AD$11,datos!$AC$11,IF(AI21&lt;=datos!$AD$12,datos!$AC$12,IF(AI21&lt;=datos!$AD$13,datos!$AC$13,IF(AI21&lt;=datos!$AD$14,datos!$AC$14,IF(AI21&lt;=datos!$AD$15,datos!$AC$15,"")))))</f>
        <v/>
      </c>
      <c r="AI21" s="109" t="str">
        <f t="shared" si="4"/>
        <v/>
      </c>
      <c r="AJ21" s="146" t="str">
        <f t="shared" ca="1" si="2"/>
        <v/>
      </c>
      <c r="AK21" s="92"/>
      <c r="AL21" s="124"/>
      <c r="AM21" s="84"/>
      <c r="AN21" s="84"/>
      <c r="AO21" s="122"/>
      <c r="AP21" s="480"/>
      <c r="AQ21" s="506"/>
    </row>
    <row r="25" spans="1:43" x14ac:dyDescent="0.25">
      <c r="A25" s="475" t="s">
        <v>176</v>
      </c>
      <c r="B25" s="475"/>
      <c r="C25" s="475"/>
      <c r="D25" s="475"/>
      <c r="E25" s="475"/>
      <c r="F25" s="475"/>
      <c r="G25" s="460" t="s">
        <v>168</v>
      </c>
      <c r="H25" s="466"/>
      <c r="I25" s="466"/>
      <c r="J25" s="461"/>
      <c r="K25" s="460" t="s">
        <v>169</v>
      </c>
      <c r="L25" s="466"/>
      <c r="M25" s="461"/>
    </row>
    <row r="26" spans="1:43" x14ac:dyDescent="0.25">
      <c r="A26" s="168" t="s">
        <v>170</v>
      </c>
      <c r="B26" s="169" t="s">
        <v>171</v>
      </c>
      <c r="C26" s="475" t="s">
        <v>172</v>
      </c>
      <c r="D26" s="475"/>
      <c r="E26" s="475"/>
      <c r="F26" s="475"/>
      <c r="G26" s="472" t="s">
        <v>173</v>
      </c>
      <c r="H26" s="473"/>
      <c r="I26" s="473"/>
      <c r="J26" s="474"/>
      <c r="K26" s="472" t="s">
        <v>173</v>
      </c>
      <c r="L26" s="473"/>
      <c r="M26" s="474"/>
    </row>
    <row r="27" spans="1:43" x14ac:dyDescent="0.25">
      <c r="A27" s="476"/>
      <c r="B27" s="477"/>
      <c r="C27" s="479"/>
      <c r="D27" s="479"/>
      <c r="E27" s="479"/>
      <c r="F27" s="479"/>
      <c r="G27" s="472" t="s">
        <v>174</v>
      </c>
      <c r="H27" s="473"/>
      <c r="I27" s="473"/>
      <c r="J27" s="474"/>
      <c r="K27" s="472" t="s">
        <v>174</v>
      </c>
      <c r="L27" s="473"/>
      <c r="M27" s="474"/>
    </row>
    <row r="28" spans="1:43" x14ac:dyDescent="0.25">
      <c r="A28" s="476"/>
      <c r="B28" s="478"/>
      <c r="C28" s="479"/>
      <c r="D28" s="479"/>
      <c r="E28" s="479"/>
      <c r="F28" s="479"/>
      <c r="G28" s="472" t="s">
        <v>175</v>
      </c>
      <c r="H28" s="473"/>
      <c r="I28" s="473"/>
      <c r="J28" s="474"/>
      <c r="K28" s="472" t="s">
        <v>175</v>
      </c>
      <c r="L28" s="473"/>
      <c r="M28" s="474"/>
    </row>
  </sheetData>
  <protectedRanges>
    <protectedRange sqref="G26:M28" name="Rango4"/>
    <protectedRange sqref="A27:F27" name="Rango3"/>
    <protectedRange sqref="T7:Y7" name="Rango2_10"/>
    <protectedRange sqref="T8:Y8" name="Rango2_10_1"/>
    <protectedRange sqref="T9:Y9" name="Rango2_10_2"/>
    <protectedRange sqref="T10:Y10" name="Rango2_10_3"/>
  </protectedRanges>
  <mergeCells count="114">
    <mergeCell ref="AQ2:AQ4"/>
    <mergeCell ref="A3:A4"/>
    <mergeCell ref="B3:B4"/>
    <mergeCell ref="C3:C4"/>
    <mergeCell ref="D3:D4"/>
    <mergeCell ref="F3:F4"/>
    <mergeCell ref="G3:G4"/>
    <mergeCell ref="H3:H4"/>
    <mergeCell ref="I3:I4"/>
    <mergeCell ref="AN3:AN4"/>
    <mergeCell ref="AO3:AO4"/>
    <mergeCell ref="AP3:AP4"/>
    <mergeCell ref="AC3:AE3"/>
    <mergeCell ref="AF3:AF4"/>
    <mergeCell ref="AG3:AG4"/>
    <mergeCell ref="AH3:AH4"/>
    <mergeCell ref="K3:K4"/>
    <mergeCell ref="L3:L4"/>
    <mergeCell ref="M3:M4"/>
    <mergeCell ref="N3:N4"/>
    <mergeCell ref="O3:O4"/>
    <mergeCell ref="AI3:AI4"/>
    <mergeCell ref="AJ3:AJ4"/>
    <mergeCell ref="E3:E4"/>
    <mergeCell ref="A5:A6"/>
    <mergeCell ref="A7:A10"/>
    <mergeCell ref="B7:B10"/>
    <mergeCell ref="C7:C10"/>
    <mergeCell ref="D7:D10"/>
    <mergeCell ref="F7:F10"/>
    <mergeCell ref="AK3:AK4"/>
    <mergeCell ref="A1:B1"/>
    <mergeCell ref="C1:Y1"/>
    <mergeCell ref="Z1:AP1"/>
    <mergeCell ref="A2:K2"/>
    <mergeCell ref="L2:Q2"/>
    <mergeCell ref="R2:AE2"/>
    <mergeCell ref="AF2:AK2"/>
    <mergeCell ref="AL2:AP2"/>
    <mergeCell ref="AL3:AL4"/>
    <mergeCell ref="AM3:AM4"/>
    <mergeCell ref="P3:P4"/>
    <mergeCell ref="Q3:Q4"/>
    <mergeCell ref="R3:R4"/>
    <mergeCell ref="T3:Z3"/>
    <mergeCell ref="AA3:AA4"/>
    <mergeCell ref="AB3:AB4"/>
    <mergeCell ref="J3:J4"/>
    <mergeCell ref="AQ7:AQ10"/>
    <mergeCell ref="A12:A16"/>
    <mergeCell ref="B12:B16"/>
    <mergeCell ref="C12:C16"/>
    <mergeCell ref="D12:D16"/>
    <mergeCell ref="F12:F16"/>
    <mergeCell ref="G12:G16"/>
    <mergeCell ref="H12:H16"/>
    <mergeCell ref="M7:M10"/>
    <mergeCell ref="N7:N10"/>
    <mergeCell ref="O7:O10"/>
    <mergeCell ref="P7:P10"/>
    <mergeCell ref="Q7:Q10"/>
    <mergeCell ref="AP7:AP10"/>
    <mergeCell ref="G7:G10"/>
    <mergeCell ref="H7:H10"/>
    <mergeCell ref="I7:I10"/>
    <mergeCell ref="J7:J10"/>
    <mergeCell ref="K7:K10"/>
    <mergeCell ref="L7:L10"/>
    <mergeCell ref="O12:O16"/>
    <mergeCell ref="P12:P16"/>
    <mergeCell ref="Q12:Q16"/>
    <mergeCell ref="AP12:AP16"/>
    <mergeCell ref="AQ12:AQ16"/>
    <mergeCell ref="A17:A21"/>
    <mergeCell ref="B17:B21"/>
    <mergeCell ref="C17:C21"/>
    <mergeCell ref="D17:D21"/>
    <mergeCell ref="F17:F21"/>
    <mergeCell ref="I12:I16"/>
    <mergeCell ref="J12:J16"/>
    <mergeCell ref="K12:K16"/>
    <mergeCell ref="L12:L16"/>
    <mergeCell ref="M12:M16"/>
    <mergeCell ref="N12:N16"/>
    <mergeCell ref="Q17:Q21"/>
    <mergeCell ref="AP17:AP21"/>
    <mergeCell ref="AQ17:AQ21"/>
    <mergeCell ref="P17:P21"/>
    <mergeCell ref="A25:F25"/>
    <mergeCell ref="G25:H25"/>
    <mergeCell ref="I25:J25"/>
    <mergeCell ref="K25:M25"/>
    <mergeCell ref="K17:K21"/>
    <mergeCell ref="L17:L21"/>
    <mergeCell ref="M17:M21"/>
    <mergeCell ref="N17:N21"/>
    <mergeCell ref="O17:O21"/>
    <mergeCell ref="G17:G21"/>
    <mergeCell ref="H17:H21"/>
    <mergeCell ref="I17:I21"/>
    <mergeCell ref="J17:J21"/>
    <mergeCell ref="G28:H28"/>
    <mergeCell ref="I28:J28"/>
    <mergeCell ref="K28:M28"/>
    <mergeCell ref="C26:F26"/>
    <mergeCell ref="G26:H26"/>
    <mergeCell ref="I26:J26"/>
    <mergeCell ref="K26:M26"/>
    <mergeCell ref="A27:A28"/>
    <mergeCell ref="B27:B28"/>
    <mergeCell ref="C27:F28"/>
    <mergeCell ref="G27:H27"/>
    <mergeCell ref="I27:J27"/>
    <mergeCell ref="K27:M27"/>
  </mergeCells>
  <conditionalFormatting sqref="T7:Y7">
    <cfRule type="expression" dxfId="226" priority="4" stopIfTrue="1">
      <formula>$L7="Aceptar"</formula>
    </cfRule>
  </conditionalFormatting>
  <conditionalFormatting sqref="T8:Y8">
    <cfRule type="expression" dxfId="225" priority="3" stopIfTrue="1">
      <formula>$L8="Aceptar"</formula>
    </cfRule>
  </conditionalFormatting>
  <conditionalFormatting sqref="T9:Y9">
    <cfRule type="expression" dxfId="224" priority="2" stopIfTrue="1">
      <formula>$L9="Aceptar"</formula>
    </cfRule>
  </conditionalFormatting>
  <conditionalFormatting sqref="T10:Y10">
    <cfRule type="expression" dxfId="223" priority="1" stopIfTrue="1">
      <formula>$L10="Aceptar"</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69" operator="equal" id="{F5AB2A38-EA27-49F7-8622-4E1186F9945E}">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70" operator="equal" id="{5A00BF69-2229-4687-93C4-91DBCFE0393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71" operator="equal" id="{F769A660-8E8E-46C3-818D-CFFF4FC8DBF1}">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72" operator="equal" id="{C9541EC6-8E3B-4CDC-92AD-DD2D2F251843}">
            <xm:f>datos!$Y$3</xm:f>
            <x14:dxf>
              <fill>
                <patternFill>
                  <bgColor rgb="FFFF0000"/>
                </patternFill>
              </fill>
              <border>
                <left style="thin">
                  <color auto="1"/>
                </left>
                <right style="thin">
                  <color auto="1"/>
                </right>
                <top style="thin">
                  <color auto="1"/>
                </top>
                <bottom style="thin">
                  <color auto="1"/>
                </bottom>
                <vertical/>
                <horizontal/>
              </border>
            </x14:dxf>
          </x14:cfRule>
          <xm:sqref>Q5</xm:sqref>
        </x14:conditionalFormatting>
        <x14:conditionalFormatting xmlns:xm="http://schemas.microsoft.com/office/excel/2006/main">
          <x14:cfRule type="cellIs" priority="164" operator="equal" id="{2F09CA8B-3CA6-41CE-AD33-DDE4CDEAAC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5" operator="equal" id="{7A2CD0B8-BC8C-49F6-869A-25DB5BF74248}">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6" operator="equal" id="{32F69758-00D4-415A-A41F-01D3B20197A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7" operator="equal" id="{B2F581A7-BD78-40DB-9F60-78645972E69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8" operator="equal" id="{A5943B95-DA6D-4E5B-AE64-4A83689E3D8E}">
            <xm:f>datos!$AE$3</xm:f>
            <x14:dxf>
              <fill>
                <patternFill>
                  <bgColor rgb="FF92D050"/>
                </patternFill>
              </fill>
              <border>
                <left style="thin">
                  <color auto="1"/>
                </left>
                <right style="thin">
                  <color auto="1"/>
                </right>
                <top style="thin">
                  <color auto="1"/>
                </top>
                <bottom style="thin">
                  <color auto="1"/>
                </bottom>
                <vertical/>
                <horizontal/>
              </border>
            </x14:dxf>
          </x14:cfRule>
          <xm:sqref>AF5</xm:sqref>
        </x14:conditionalFormatting>
        <x14:conditionalFormatting xmlns:xm="http://schemas.microsoft.com/office/excel/2006/main">
          <x14:cfRule type="cellIs" priority="159" operator="equal" id="{96305006-F814-4F0A-A246-D12545CE7C9B}">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0" operator="equal" id="{604F6B05-013C-430E-8BDC-D6A0D770DFCA}">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61" operator="equal" id="{9EBF7C70-0EC7-4561-BED0-FDB03FFA291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62" operator="equal" id="{6C4A5CC5-0508-4A38-858D-FA2C775F365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63" operator="equal" id="{CD5A3933-F659-4FB8-B826-B3AABF38D3C1}">
            <xm:f>datos!$AE$3</xm:f>
            <x14:dxf>
              <fill>
                <patternFill>
                  <bgColor rgb="FF92D050"/>
                </patternFill>
              </fill>
              <border>
                <left style="thin">
                  <color auto="1"/>
                </left>
                <right style="thin">
                  <color auto="1"/>
                </right>
                <top style="thin">
                  <color auto="1"/>
                </top>
                <bottom style="thin">
                  <color auto="1"/>
                </bottom>
                <vertical/>
                <horizontal/>
              </border>
            </x14:dxf>
          </x14:cfRule>
          <xm:sqref>AF6</xm:sqref>
        </x14:conditionalFormatting>
        <x14:conditionalFormatting xmlns:xm="http://schemas.microsoft.com/office/excel/2006/main">
          <x14:cfRule type="cellIs" priority="155" operator="equal" id="{CD4B1847-800E-469B-AD9C-FA9D032CB9A6}">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6" operator="equal" id="{5CAD3231-72E6-419F-A712-4C1A7C2CBDB4}">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7" operator="equal" id="{551D6F3B-D077-4B40-B19A-9C7BB7EC874E}">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8" operator="equal" id="{CBA4B183-B645-4B8F-B337-F45996DDA943}">
            <xm:f>datos!$Y$3</xm:f>
            <x14:dxf>
              <fill>
                <patternFill>
                  <bgColor rgb="FFFF0000"/>
                </patternFill>
              </fill>
              <border>
                <left style="thin">
                  <color auto="1"/>
                </left>
                <right style="thin">
                  <color auto="1"/>
                </right>
                <top style="thin">
                  <color auto="1"/>
                </top>
                <bottom style="thin">
                  <color auto="1"/>
                </bottom>
                <vertical/>
                <horizontal/>
              </border>
            </x14:dxf>
          </x14:cfRule>
          <xm:sqref>AJ5</xm:sqref>
        </x14:conditionalFormatting>
        <x14:conditionalFormatting xmlns:xm="http://schemas.microsoft.com/office/excel/2006/main">
          <x14:cfRule type="cellIs" priority="151" operator="equal" id="{BED992A4-9995-4A0D-8061-FFB71DD66A1C}">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52" operator="equal" id="{BE399B6E-AC66-4B06-83EC-A8B2F355364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53" operator="equal" id="{5BB214E2-E083-4A6B-AD1B-FB41458E98C5}">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54" operator="equal" id="{715CA1EA-F29B-4CDF-BF4A-9C7BBEA7519E}">
            <xm:f>datos!$Y$3</xm:f>
            <x14:dxf>
              <fill>
                <patternFill>
                  <bgColor rgb="FFFF0000"/>
                </patternFill>
              </fill>
              <border>
                <left style="thin">
                  <color auto="1"/>
                </left>
                <right style="thin">
                  <color auto="1"/>
                </right>
                <top style="thin">
                  <color auto="1"/>
                </top>
                <bottom style="thin">
                  <color auto="1"/>
                </bottom>
                <vertical/>
                <horizontal/>
              </border>
            </x14:dxf>
          </x14:cfRule>
          <xm:sqref>AJ6</xm:sqref>
        </x14:conditionalFormatting>
        <x14:conditionalFormatting xmlns:xm="http://schemas.microsoft.com/office/excel/2006/main">
          <x14:cfRule type="cellIs" priority="173" operator="equal" id="{32541B42-F121-4768-9B51-7191C9325D7E}">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174" operator="equal" id="{751D9279-CDD1-4C27-9FE4-BEDC62D3314B}">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75" operator="equal" id="{4E0DA0AD-DAB1-42DD-82D3-93B9C1A41D84}">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76" operator="equal" id="{2EA66CBB-0FDD-4054-AA18-E8D698697207}">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77" operator="equal" id="{B800D31C-63A5-4905-9F76-11AC2003BFC3}">
            <xm:f>datos!$AC$15</xm:f>
            <x14:dxf>
              <fill>
                <patternFill>
                  <bgColor rgb="FFFF0000"/>
                </patternFill>
              </fill>
            </x14:dxf>
          </x14:cfRule>
          <xm:sqref>O5</xm:sqref>
        </x14:conditionalFormatting>
        <x14:conditionalFormatting xmlns:xm="http://schemas.microsoft.com/office/excel/2006/main">
          <x14:cfRule type="cellIs" priority="178" operator="equal" id="{7D54AF76-B327-49D8-88F1-42F7AC7CD3B3}">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79" operator="equal" id="{7839DB9A-903F-4F65-B2FB-CFBC3226998E}">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80" operator="equal" id="{148B15A5-893C-45BC-833A-39E5CFD1C8F0}">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81" operator="equal" id="{23F80A4E-B969-4DD9-8A8A-07BB4F75CCD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82" operator="equal" id="{A3E6FD73-72BB-4082-88C2-BE4A567B89D8}">
            <xm:f>datos!$AC$11</xm:f>
            <x14:dxf>
              <fill>
                <patternFill>
                  <bgColor rgb="FF92D050"/>
                </patternFill>
              </fill>
              <border>
                <left style="thin">
                  <color auto="1"/>
                </left>
                <right style="thin">
                  <color auto="1"/>
                </right>
                <top style="thin">
                  <color auto="1"/>
                </top>
                <bottom style="thin">
                  <color auto="1"/>
                </bottom>
                <vertical/>
                <horizontal/>
              </border>
            </x14:dxf>
          </x14:cfRule>
          <xm:sqref>AH5:AH6</xm:sqref>
        </x14:conditionalFormatting>
        <x14:conditionalFormatting xmlns:xm="http://schemas.microsoft.com/office/excel/2006/main">
          <x14:cfRule type="cellIs" priority="115" operator="equal" id="{E6AFACDB-9343-4309-9FCD-142B16FF568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16" operator="equal" id="{1D4C65B0-4FCE-4CFE-A3DA-7B5A5DA3ADC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17" operator="equal" id="{BC67F6E2-A34E-4B6E-901E-0B99EB099F3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18" operator="equal" id="{8C848A6A-6EBE-4938-960C-9BA18BD61755}">
            <xm:f>datos!$Y$3</xm:f>
            <x14:dxf>
              <fill>
                <patternFill>
                  <bgColor rgb="FFFF0000"/>
                </patternFill>
              </fill>
              <border>
                <left style="thin">
                  <color auto="1"/>
                </left>
                <right style="thin">
                  <color auto="1"/>
                </right>
                <top style="thin">
                  <color auto="1"/>
                </top>
                <bottom style="thin">
                  <color auto="1"/>
                </bottom>
                <vertical/>
                <horizontal/>
              </border>
            </x14:dxf>
          </x14:cfRule>
          <xm:sqref>AJ9:AJ10</xm:sqref>
        </x14:conditionalFormatting>
        <x14:conditionalFormatting xmlns:xm="http://schemas.microsoft.com/office/excel/2006/main">
          <x14:cfRule type="cellIs" priority="142" operator="equal" id="{99EBD61D-0B6B-4916-8E28-84F84122381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43" operator="equal" id="{5104AEE3-4945-4055-890B-CC72A6BC66E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4" operator="equal" id="{7C0AFBA6-A6F3-4CD9-BF45-91161D59460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45" operator="equal" id="{473A02BC-9B31-4294-87E7-3AEC87741E70}">
            <xm:f>datos!$Y$3</xm:f>
            <x14:dxf>
              <fill>
                <patternFill>
                  <bgColor rgb="FFFF0000"/>
                </patternFill>
              </fill>
              <border>
                <left style="thin">
                  <color auto="1"/>
                </left>
                <right style="thin">
                  <color auto="1"/>
                </right>
                <top style="thin">
                  <color auto="1"/>
                </top>
                <bottom style="thin">
                  <color auto="1"/>
                </bottom>
                <vertical/>
                <horizontal/>
              </border>
            </x14:dxf>
          </x14:cfRule>
          <xm:sqref>Q7</xm:sqref>
        </x14:conditionalFormatting>
        <x14:conditionalFormatting xmlns:xm="http://schemas.microsoft.com/office/excel/2006/main">
          <x14:cfRule type="cellIs" priority="137" operator="equal" id="{2E324C18-D60B-4CAD-8BC7-910F59589A1F}">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8" operator="equal" id="{BA00CEE0-B47C-4A54-8BF8-0C38CF989B5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9" operator="equal" id="{B5CDA953-31CC-4CE9-A6A7-63BAE3930D79}">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40" operator="equal" id="{513872FD-AC50-4657-ADEC-40FB398F7B7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1" operator="equal" id="{802D4D03-AC20-40DE-A16C-F4635E413F6A}">
            <xm:f>datos!$AE$3</xm:f>
            <x14:dxf>
              <fill>
                <patternFill>
                  <bgColor rgb="FF92D050"/>
                </patternFill>
              </fill>
              <border>
                <left style="thin">
                  <color auto="1"/>
                </left>
                <right style="thin">
                  <color auto="1"/>
                </right>
                <top style="thin">
                  <color auto="1"/>
                </top>
                <bottom style="thin">
                  <color auto="1"/>
                </bottom>
                <vertical/>
                <horizontal/>
              </border>
            </x14:dxf>
          </x14:cfRule>
          <xm:sqref>AF7</xm:sqref>
        </x14:conditionalFormatting>
        <x14:conditionalFormatting xmlns:xm="http://schemas.microsoft.com/office/excel/2006/main">
          <x14:cfRule type="cellIs" priority="132" operator="equal" id="{3C873CD5-33FF-4BB9-8A08-61469BA4858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33" operator="equal" id="{72BA303A-B480-47DC-89D3-B89353F1D35F}">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34" operator="equal" id="{ADAB4999-516B-4151-9077-C2BCFE1794B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5" operator="equal" id="{2E6438D7-AFA5-407F-BD82-1B5DE83AFEF4}">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36" operator="equal" id="{CB5B7832-49B7-42AF-AEDA-2965C6DA05A7}">
            <xm:f>datos!$AE$3</xm:f>
            <x14:dxf>
              <fill>
                <patternFill>
                  <bgColor rgb="FF92D050"/>
                </patternFill>
              </fill>
              <border>
                <left style="thin">
                  <color auto="1"/>
                </left>
                <right style="thin">
                  <color auto="1"/>
                </right>
                <top style="thin">
                  <color auto="1"/>
                </top>
                <bottom style="thin">
                  <color auto="1"/>
                </bottom>
                <vertical/>
                <horizontal/>
              </border>
            </x14:dxf>
          </x14:cfRule>
          <xm:sqref>AF8</xm:sqref>
        </x14:conditionalFormatting>
        <x14:conditionalFormatting xmlns:xm="http://schemas.microsoft.com/office/excel/2006/main">
          <x14:cfRule type="cellIs" priority="128" operator="equal" id="{2613F840-909D-4893-BA4C-9021C075B61F}">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9" operator="equal" id="{3D567BE9-76ED-40D8-B3E7-589DFDE371B3}">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0" operator="equal" id="{78BDA0B3-DD84-4E7F-98C2-F34C8C85545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31" operator="equal" id="{ADAF4194-BF3B-45A4-8441-AF6EF8EDDC01}">
            <xm:f>datos!$Y$3</xm:f>
            <x14:dxf>
              <fill>
                <patternFill>
                  <bgColor rgb="FFFF0000"/>
                </patternFill>
              </fill>
              <border>
                <left style="thin">
                  <color auto="1"/>
                </left>
                <right style="thin">
                  <color auto="1"/>
                </right>
                <top style="thin">
                  <color auto="1"/>
                </top>
                <bottom style="thin">
                  <color auto="1"/>
                </bottom>
                <vertical/>
                <horizontal/>
              </border>
            </x14:dxf>
          </x14:cfRule>
          <xm:sqref>AJ7</xm:sqref>
        </x14:conditionalFormatting>
        <x14:conditionalFormatting xmlns:xm="http://schemas.microsoft.com/office/excel/2006/main">
          <x14:cfRule type="cellIs" priority="124" operator="equal" id="{03C7F5D6-ACDA-403C-BFCE-CC03D3C3656B}">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25" operator="equal" id="{43170891-0039-4074-AFBD-125A4FE4070F}">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6" operator="equal" id="{5CB1788C-2C4B-4F5E-9EF5-A44D22A41A14}">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27" operator="equal" id="{EA2FD9FC-DF54-494C-9258-6664E9BC6253}">
            <xm:f>datos!$Y$3</xm:f>
            <x14:dxf>
              <fill>
                <patternFill>
                  <bgColor rgb="FFFF0000"/>
                </patternFill>
              </fill>
              <border>
                <left style="thin">
                  <color auto="1"/>
                </left>
                <right style="thin">
                  <color auto="1"/>
                </right>
                <top style="thin">
                  <color auto="1"/>
                </top>
                <bottom style="thin">
                  <color auto="1"/>
                </bottom>
                <vertical/>
                <horizontal/>
              </border>
            </x14:dxf>
          </x14:cfRule>
          <xm:sqref>AJ8</xm:sqref>
        </x14:conditionalFormatting>
        <x14:conditionalFormatting xmlns:xm="http://schemas.microsoft.com/office/excel/2006/main">
          <x14:cfRule type="cellIs" priority="119" operator="equal" id="{9907E7C8-8BCF-4628-A6B2-F310435B061E}">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20" operator="equal" id="{E3833D56-07F8-401E-ADCD-5BBF7775DBD7}">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1" operator="equal" id="{7C8E6317-CE2C-41A8-A01B-322515B37EC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22" operator="equal" id="{1BF6828C-57DC-492D-961B-5EBFF6D4D85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23" operator="equal" id="{2D4202DA-7859-4082-8539-982A1DF52972}">
            <xm:f>datos!$AE$3</xm:f>
            <x14:dxf>
              <fill>
                <patternFill>
                  <bgColor rgb="FF92D050"/>
                </patternFill>
              </fill>
              <border>
                <left style="thin">
                  <color auto="1"/>
                </left>
                <right style="thin">
                  <color auto="1"/>
                </right>
                <top style="thin">
                  <color auto="1"/>
                </top>
                <bottom style="thin">
                  <color auto="1"/>
                </bottom>
                <vertical/>
                <horizontal/>
              </border>
            </x14:dxf>
          </x14:cfRule>
          <xm:sqref>AF9:AF10</xm:sqref>
        </x14:conditionalFormatting>
        <x14:conditionalFormatting xmlns:xm="http://schemas.microsoft.com/office/excel/2006/main">
          <x14:cfRule type="cellIs" priority="146" operator="equal" id="{01404C45-188E-4773-AC1D-74FC67210CF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47" operator="equal" id="{00291B1C-2D75-431A-BADD-9F96EE8F7579}">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48" operator="equal" id="{D43631B4-6F97-4143-9411-408A1CDD418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49" operator="equal" id="{E4D7473C-0D02-407C-BB0F-E2E5D99532F2}">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50" operator="equal" id="{F1A08A6C-40C5-4924-9675-4D89CAE0DA96}">
            <xm:f>datos!$AC$11</xm:f>
            <x14:dxf>
              <fill>
                <patternFill>
                  <bgColor rgb="FF92D050"/>
                </patternFill>
              </fill>
              <border>
                <left style="thin">
                  <color auto="1"/>
                </left>
                <right style="thin">
                  <color auto="1"/>
                </right>
                <top style="thin">
                  <color auto="1"/>
                </top>
                <bottom style="thin">
                  <color auto="1"/>
                </bottom>
                <vertical/>
                <horizontal/>
              </border>
            </x14:dxf>
          </x14:cfRule>
          <xm:sqref>AH7:AH10</xm:sqref>
        </x14:conditionalFormatting>
        <x14:conditionalFormatting xmlns:xm="http://schemas.microsoft.com/office/excel/2006/main">
          <x14:cfRule type="cellIs" priority="105" operator="equal" id="{06AC284E-530A-4575-90DC-F007A67A96B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06" operator="equal" id="{8A77D47E-F67B-46A4-85E7-D0D2B49B1FA9}">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07" operator="equal" id="{BDDE118E-B475-4336-96F0-87E4DD0EE72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8" operator="equal" id="{4EC9C2D1-D2A0-4F45-83F9-4244447D7A2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9" operator="equal" id="{E97B3F95-7721-4057-AD41-83D4F9717648}">
            <xm:f>datos!$AE$3</xm:f>
            <x14:dxf>
              <fill>
                <patternFill>
                  <bgColor rgb="FF92D050"/>
                </patternFill>
              </fill>
              <border>
                <left style="thin">
                  <color auto="1"/>
                </left>
                <right style="thin">
                  <color auto="1"/>
                </right>
                <top style="thin">
                  <color auto="1"/>
                </top>
                <bottom style="thin">
                  <color auto="1"/>
                </bottom>
                <vertical/>
                <horizontal/>
              </border>
            </x14:dxf>
          </x14:cfRule>
          <xm:sqref>M11</xm:sqref>
        </x14:conditionalFormatting>
        <x14:conditionalFormatting xmlns:xm="http://schemas.microsoft.com/office/excel/2006/main">
          <x14:cfRule type="cellIs" priority="101" operator="equal" id="{38C359E3-FD20-4587-848A-77E0746594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102" operator="equal" id="{15A076DC-4390-4757-8551-7852531437D5}">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103" operator="equal" id="{5E779137-4850-4007-91A9-A49C7780B98A}">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104" operator="equal" id="{3BE26D6B-9294-4202-96B5-7C5EA0A00937}">
            <xm:f>datos!$Y$3</xm:f>
            <x14:dxf>
              <fill>
                <patternFill>
                  <bgColor rgb="FFFF0000"/>
                </patternFill>
              </fill>
              <border>
                <left style="thin">
                  <color auto="1"/>
                </left>
                <right style="thin">
                  <color auto="1"/>
                </right>
                <top style="thin">
                  <color auto="1"/>
                </top>
                <bottom style="thin">
                  <color auto="1"/>
                </bottom>
                <vertical/>
                <horizontal/>
              </border>
            </x14:dxf>
          </x14:cfRule>
          <xm:sqref>Q11</xm:sqref>
        </x14:conditionalFormatting>
        <x14:conditionalFormatting xmlns:xm="http://schemas.microsoft.com/office/excel/2006/main">
          <x14:cfRule type="cellIs" priority="96" operator="equal" id="{C35C5444-0910-4CF6-8E4E-864D3800FFEA}">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97" operator="equal" id="{74A4CDE6-8E83-4F66-BDA8-B60399F9066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98" operator="equal" id="{CC169ECA-4022-4901-9727-4552D650592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99" operator="equal" id="{00269CAE-7F5B-4C15-BB70-E3619C0A4E9D}">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00" operator="equal" id="{24DC4029-4208-4B71-BFF9-CC4AEC1DC8EC}">
            <xm:f>datos!$AE$3</xm:f>
            <x14:dxf>
              <fill>
                <patternFill>
                  <bgColor rgb="FF92D050"/>
                </patternFill>
              </fill>
              <border>
                <left style="thin">
                  <color auto="1"/>
                </left>
                <right style="thin">
                  <color auto="1"/>
                </right>
                <top style="thin">
                  <color auto="1"/>
                </top>
                <bottom style="thin">
                  <color auto="1"/>
                </bottom>
                <vertical/>
                <horizontal/>
              </border>
            </x14:dxf>
          </x14:cfRule>
          <xm:sqref>AF11</xm:sqref>
        </x14:conditionalFormatting>
        <x14:conditionalFormatting xmlns:xm="http://schemas.microsoft.com/office/excel/2006/main">
          <x14:cfRule type="cellIs" priority="92" operator="equal" id="{D5D451E4-4A1E-42F4-BED3-40AD540DC8C3}">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93" operator="equal" id="{FBD8638B-971B-40D3-AF0D-3A1A7149E2AE}">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94" operator="equal" id="{171B35F1-90A5-4444-A828-10DE1A3667E8}">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95" operator="equal" id="{D41F8844-89BF-4B2D-9DE4-5CCA720E54C7}">
            <xm:f>datos!$Y$3</xm:f>
            <x14:dxf>
              <fill>
                <patternFill>
                  <bgColor rgb="FFFF0000"/>
                </patternFill>
              </fill>
              <border>
                <left style="thin">
                  <color auto="1"/>
                </left>
                <right style="thin">
                  <color auto="1"/>
                </right>
                <top style="thin">
                  <color auto="1"/>
                </top>
                <bottom style="thin">
                  <color auto="1"/>
                </bottom>
                <vertical/>
                <horizontal/>
              </border>
            </x14:dxf>
          </x14:cfRule>
          <xm:sqref>AJ11</xm:sqref>
        </x14:conditionalFormatting>
        <x14:conditionalFormatting xmlns:xm="http://schemas.microsoft.com/office/excel/2006/main">
          <x14:cfRule type="cellIs" priority="110" operator="equal" id="{1F7022DF-4DF7-4088-BF4E-6DB5DE2EFD4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111" operator="equal" id="{EC77AC7A-A31D-495E-8BF8-DDD64C44FBA2}">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112" operator="equal" id="{81C8F853-F3F7-4BB5-A6D0-AA3BA7312C8C}">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113" operator="equal" id="{3C43317F-8DA2-4652-A14D-F5FEEBB86DE1}">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114" operator="equal" id="{465DF134-F4F2-4ED3-8B42-AA16C339C68E}">
            <xm:f>datos!$AC$11</xm:f>
            <x14:dxf>
              <fill>
                <patternFill>
                  <bgColor rgb="FF92D050"/>
                </patternFill>
              </fill>
              <border>
                <left style="thin">
                  <color auto="1"/>
                </left>
                <right style="thin">
                  <color auto="1"/>
                </right>
                <top style="thin">
                  <color auto="1"/>
                </top>
                <bottom style="thin">
                  <color auto="1"/>
                </bottom>
                <vertical/>
                <horizontal/>
              </border>
            </x14:dxf>
          </x14:cfRule>
          <xm:sqref>AH11</xm:sqref>
        </x14:conditionalFormatting>
        <x14:conditionalFormatting xmlns:xm="http://schemas.microsoft.com/office/excel/2006/main">
          <x14:cfRule type="cellIs" priority="56" operator="equal" id="{069EE1D7-C0D3-449C-B400-80D61DBCFDC1}">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57" operator="equal" id="{27846D5D-84CC-4731-BB4B-9DECBDE44CB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58" operator="equal" id="{2B08266E-0965-4C80-8861-2CB58FC299A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9" operator="equal" id="{1AE19C3F-DDB1-4ABB-807F-BD39648F8C32}">
            <xm:f>datos!$Y$3</xm:f>
            <x14:dxf>
              <fill>
                <patternFill>
                  <bgColor rgb="FFFF0000"/>
                </patternFill>
              </fill>
              <border>
                <left style="thin">
                  <color auto="1"/>
                </left>
                <right style="thin">
                  <color auto="1"/>
                </right>
                <top style="thin">
                  <color auto="1"/>
                </top>
                <bottom style="thin">
                  <color auto="1"/>
                </bottom>
                <vertical/>
                <horizontal/>
              </border>
            </x14:dxf>
          </x14:cfRule>
          <xm:sqref>AJ14:AJ16</xm:sqref>
        </x14:conditionalFormatting>
        <x14:conditionalFormatting xmlns:xm="http://schemas.microsoft.com/office/excel/2006/main">
          <x14:cfRule type="cellIs" priority="83" operator="equal" id="{123EB35D-6E78-4A77-A8D8-BB33D5AA61CD}">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84" operator="equal" id="{67201AE6-450B-4272-BC0D-A3CA7999E9A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85" operator="equal" id="{FF60BBBD-79B2-4392-BCC5-E92308AF066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86" operator="equal" id="{485F2FED-CCF6-4EDA-9399-CD2FEE36511C}">
            <xm:f>datos!$Y$3</xm:f>
            <x14:dxf>
              <fill>
                <patternFill>
                  <bgColor rgb="FFFF0000"/>
                </patternFill>
              </fill>
              <border>
                <left style="thin">
                  <color auto="1"/>
                </left>
                <right style="thin">
                  <color auto="1"/>
                </right>
                <top style="thin">
                  <color auto="1"/>
                </top>
                <bottom style="thin">
                  <color auto="1"/>
                </bottom>
                <vertical/>
                <horizontal/>
              </border>
            </x14:dxf>
          </x14:cfRule>
          <xm:sqref>Q12</xm:sqref>
        </x14:conditionalFormatting>
        <x14:conditionalFormatting xmlns:xm="http://schemas.microsoft.com/office/excel/2006/main">
          <x14:cfRule type="cellIs" priority="78" operator="equal" id="{3D4EE268-D2E9-4178-B9A1-9E8C80E6DE9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9" operator="equal" id="{E72549DD-DE3A-4307-AF21-69322B093CC4}">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80" operator="equal" id="{D27D78C7-DB4A-4B0B-AE38-4627EB7D52AF}">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81" operator="equal" id="{AB0CC3C8-B7DA-42A3-B645-96BCB4CBB06F}">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82" operator="equal" id="{B3FE1946-3C78-44B7-A125-BD2588B63504}">
            <xm:f>datos!$AE$3</xm:f>
            <x14:dxf>
              <fill>
                <patternFill>
                  <bgColor rgb="FF92D050"/>
                </patternFill>
              </fill>
              <border>
                <left style="thin">
                  <color auto="1"/>
                </left>
                <right style="thin">
                  <color auto="1"/>
                </right>
                <top style="thin">
                  <color auto="1"/>
                </top>
                <bottom style="thin">
                  <color auto="1"/>
                </bottom>
                <vertical/>
                <horizontal/>
              </border>
            </x14:dxf>
          </x14:cfRule>
          <xm:sqref>AF12</xm:sqref>
        </x14:conditionalFormatting>
        <x14:conditionalFormatting xmlns:xm="http://schemas.microsoft.com/office/excel/2006/main">
          <x14:cfRule type="cellIs" priority="73" operator="equal" id="{1B43AC7E-D5D0-4624-907A-3DFA5B7BFCE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74" operator="equal" id="{2B1B7697-2DE9-4028-BAC8-38592D26EBF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75" operator="equal" id="{CAA21D98-7F75-46E6-ACD5-A79109C94CB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76" operator="equal" id="{05479112-B5ED-4C7A-8483-0650B6665813}">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77" operator="equal" id="{3FF61F29-D78D-42DC-8376-692D427377D3}">
            <xm:f>datos!$AE$3</xm:f>
            <x14:dxf>
              <fill>
                <patternFill>
                  <bgColor rgb="FF92D050"/>
                </patternFill>
              </fill>
              <border>
                <left style="thin">
                  <color auto="1"/>
                </left>
                <right style="thin">
                  <color auto="1"/>
                </right>
                <top style="thin">
                  <color auto="1"/>
                </top>
                <bottom style="thin">
                  <color auto="1"/>
                </bottom>
                <vertical/>
                <horizontal/>
              </border>
            </x14:dxf>
          </x14:cfRule>
          <xm:sqref>AF13</xm:sqref>
        </x14:conditionalFormatting>
        <x14:conditionalFormatting xmlns:xm="http://schemas.microsoft.com/office/excel/2006/main">
          <x14:cfRule type="cellIs" priority="69" operator="equal" id="{4F2E5025-0667-4BE1-95A4-979B8CB8B7E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70" operator="equal" id="{B480B975-BE7A-4C70-8264-A1D03F341240}">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71" operator="equal" id="{B1AFA5A5-649A-4188-B942-B390C3992942}">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72" operator="equal" id="{2766328D-304A-4EDA-B931-4C1CAC18D1CE}">
            <xm:f>datos!$Y$3</xm:f>
            <x14:dxf>
              <fill>
                <patternFill>
                  <bgColor rgb="FFFF0000"/>
                </patternFill>
              </fill>
              <border>
                <left style="thin">
                  <color auto="1"/>
                </left>
                <right style="thin">
                  <color auto="1"/>
                </right>
                <top style="thin">
                  <color auto="1"/>
                </top>
                <bottom style="thin">
                  <color auto="1"/>
                </bottom>
                <vertical/>
                <horizontal/>
              </border>
            </x14:dxf>
          </x14:cfRule>
          <xm:sqref>AJ12</xm:sqref>
        </x14:conditionalFormatting>
        <x14:conditionalFormatting xmlns:xm="http://schemas.microsoft.com/office/excel/2006/main">
          <x14:cfRule type="cellIs" priority="65" operator="equal" id="{4644EC6B-C52A-4BB5-B124-478224B54EA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66" operator="equal" id="{7465812E-1741-4999-9C4F-98BAB15AD0C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67" operator="equal" id="{7E8DAA9F-7F35-48FA-98BE-06CB1D7B04C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68" operator="equal" id="{62F49C18-8074-4022-A935-03518D01E918}">
            <xm:f>datos!$Y$3</xm:f>
            <x14:dxf>
              <fill>
                <patternFill>
                  <bgColor rgb="FFFF0000"/>
                </patternFill>
              </fill>
              <border>
                <left style="thin">
                  <color auto="1"/>
                </left>
                <right style="thin">
                  <color auto="1"/>
                </right>
                <top style="thin">
                  <color auto="1"/>
                </top>
                <bottom style="thin">
                  <color auto="1"/>
                </bottom>
                <vertical/>
                <horizontal/>
              </border>
            </x14:dxf>
          </x14:cfRule>
          <xm:sqref>AJ13</xm:sqref>
        </x14:conditionalFormatting>
        <x14:conditionalFormatting xmlns:xm="http://schemas.microsoft.com/office/excel/2006/main">
          <x14:cfRule type="cellIs" priority="60" operator="equal" id="{AADD8FFE-6E17-43A0-9F71-AD5CDACF8F08}">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61" operator="equal" id="{621BB114-CE86-4446-8752-333EB5C07593}">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62" operator="equal" id="{662B3714-258C-481A-886F-546502F486F8}">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63" operator="equal" id="{30269AC8-5E5D-411F-A57C-5F32BF54B761}">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64" operator="equal" id="{8FCBBDE9-3917-4D84-B072-996A8F56DA7B}">
            <xm:f>datos!$AE$3</xm:f>
            <x14:dxf>
              <fill>
                <patternFill>
                  <bgColor rgb="FF92D050"/>
                </patternFill>
              </fill>
              <border>
                <left style="thin">
                  <color auto="1"/>
                </left>
                <right style="thin">
                  <color auto="1"/>
                </right>
                <top style="thin">
                  <color auto="1"/>
                </top>
                <bottom style="thin">
                  <color auto="1"/>
                </bottom>
                <vertical/>
                <horizontal/>
              </border>
            </x14:dxf>
          </x14:cfRule>
          <xm:sqref>AF14:AF16</xm:sqref>
        </x14:conditionalFormatting>
        <x14:conditionalFormatting xmlns:xm="http://schemas.microsoft.com/office/excel/2006/main">
          <x14:cfRule type="cellIs" priority="87" operator="equal" id="{9C6B5343-6690-4235-AEC9-A69F84609F42}">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88" operator="equal" id="{F9E8609C-5539-4D69-B425-A8D96E6FE0C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89" operator="equal" id="{BCCD9834-988B-41BD-9C47-55B8E7EF0B6D}">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90" operator="equal" id="{7B94B96F-064D-49FC-8E82-4C7B48362DA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91" operator="equal" id="{536F202F-C462-4EE5-AE38-2B755CBE2B8C}">
            <xm:f>datos!$AC$11</xm:f>
            <x14:dxf>
              <fill>
                <patternFill>
                  <bgColor rgb="FF92D050"/>
                </patternFill>
              </fill>
              <border>
                <left style="thin">
                  <color auto="1"/>
                </left>
                <right style="thin">
                  <color auto="1"/>
                </right>
                <top style="thin">
                  <color auto="1"/>
                </top>
                <bottom style="thin">
                  <color auto="1"/>
                </bottom>
                <vertical/>
                <horizontal/>
              </border>
            </x14:dxf>
          </x14:cfRule>
          <xm:sqref>AH12:AH16</xm:sqref>
        </x14:conditionalFormatting>
        <x14:conditionalFormatting xmlns:xm="http://schemas.microsoft.com/office/excel/2006/main">
          <x14:cfRule type="cellIs" priority="20" operator="equal" id="{214B4347-43F0-4797-96C2-460F086D5FA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21" operator="equal" id="{750ED46E-65DC-4CAE-9A14-372D16E6F9DD}">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22" operator="equal" id="{8D3E7B4F-BC4A-41B2-9ADD-0BD1D927D089}">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23" operator="equal" id="{444029EF-F40E-43E1-866E-9A7A6B8DF240}">
            <xm:f>datos!$Y$3</xm:f>
            <x14:dxf>
              <fill>
                <patternFill>
                  <bgColor rgb="FFFF0000"/>
                </patternFill>
              </fill>
              <border>
                <left style="thin">
                  <color auto="1"/>
                </left>
                <right style="thin">
                  <color auto="1"/>
                </right>
                <top style="thin">
                  <color auto="1"/>
                </top>
                <bottom style="thin">
                  <color auto="1"/>
                </bottom>
                <vertical/>
                <horizontal/>
              </border>
            </x14:dxf>
          </x14:cfRule>
          <xm:sqref>AJ19:AJ21</xm:sqref>
        </x14:conditionalFormatting>
        <x14:conditionalFormatting xmlns:xm="http://schemas.microsoft.com/office/excel/2006/main">
          <x14:cfRule type="cellIs" priority="47" operator="equal" id="{91C3F846-3138-4121-889D-1B18B4C12C3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48" operator="equal" id="{7210F628-AB0F-48AA-9C5C-48C8DE502317}">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49" operator="equal" id="{80DBE688-2526-41C9-B3D1-7A08213F2B46}">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50" operator="equal" id="{3A2278CD-211A-4C88-BFEF-D38A376B2F37}">
            <xm:f>datos!$Y$3</xm:f>
            <x14:dxf>
              <fill>
                <patternFill>
                  <bgColor rgb="FFFF0000"/>
                </patternFill>
              </fill>
              <border>
                <left style="thin">
                  <color auto="1"/>
                </left>
                <right style="thin">
                  <color auto="1"/>
                </right>
                <top style="thin">
                  <color auto="1"/>
                </top>
                <bottom style="thin">
                  <color auto="1"/>
                </bottom>
                <vertical/>
                <horizontal/>
              </border>
            </x14:dxf>
          </x14:cfRule>
          <xm:sqref>Q17</xm:sqref>
        </x14:conditionalFormatting>
        <x14:conditionalFormatting xmlns:xm="http://schemas.microsoft.com/office/excel/2006/main">
          <x14:cfRule type="cellIs" priority="42" operator="equal" id="{82775009-D9F8-43BA-8BCA-476EAE132E09}">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43" operator="equal" id="{0F92805E-0453-4E71-A598-9A2ADA6346E2}">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44" operator="equal" id="{BE962319-776C-4A6A-9C39-7E91DB606FFC}">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5" operator="equal" id="{2F3853AA-F86B-4543-BD0E-EEEE8D1CA39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6" operator="equal" id="{10411149-2EBB-470B-9D0F-1FFD39C9266B}">
            <xm:f>datos!$AE$3</xm:f>
            <x14:dxf>
              <fill>
                <patternFill>
                  <bgColor rgb="FF92D050"/>
                </patternFill>
              </fill>
              <border>
                <left style="thin">
                  <color auto="1"/>
                </left>
                <right style="thin">
                  <color auto="1"/>
                </right>
                <top style="thin">
                  <color auto="1"/>
                </top>
                <bottom style="thin">
                  <color auto="1"/>
                </bottom>
                <vertical/>
                <horizontal/>
              </border>
            </x14:dxf>
          </x14:cfRule>
          <xm:sqref>AF17</xm:sqref>
        </x14:conditionalFormatting>
        <x14:conditionalFormatting xmlns:xm="http://schemas.microsoft.com/office/excel/2006/main">
          <x14:cfRule type="cellIs" priority="37" operator="equal" id="{06436838-7122-46B0-B79C-4655F2675636}">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38" operator="equal" id="{6F1ED461-0B86-45EB-A105-1997F55B7E71}">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39" operator="equal" id="{A97BE322-DD82-425C-89D9-279A332D26B4}">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40" operator="equal" id="{49515FD4-51B0-4516-98B5-99E2B1A131EC}">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41" operator="equal" id="{199E9E26-1235-4350-A65B-FE63F1838050}">
            <xm:f>datos!$AE$3</xm:f>
            <x14:dxf>
              <fill>
                <patternFill>
                  <bgColor rgb="FF92D050"/>
                </patternFill>
              </fill>
              <border>
                <left style="thin">
                  <color auto="1"/>
                </left>
                <right style="thin">
                  <color auto="1"/>
                </right>
                <top style="thin">
                  <color auto="1"/>
                </top>
                <bottom style="thin">
                  <color auto="1"/>
                </bottom>
                <vertical/>
                <horizontal/>
              </border>
            </x14:dxf>
          </x14:cfRule>
          <xm:sqref>AF18</xm:sqref>
        </x14:conditionalFormatting>
        <x14:conditionalFormatting xmlns:xm="http://schemas.microsoft.com/office/excel/2006/main">
          <x14:cfRule type="cellIs" priority="33" operator="equal" id="{140F2ADD-F76F-4FFF-9235-842E00D18C07}">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4" operator="equal" id="{A70E03ED-6A86-42EE-B50A-932796FAB922}">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5" operator="equal" id="{E8384009-56B1-4508-8AD3-16F20AFD1D37}">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6" operator="equal" id="{D7838941-76D3-43E1-8A3B-0A73F40D8543}">
            <xm:f>datos!$Y$3</xm:f>
            <x14:dxf>
              <fill>
                <patternFill>
                  <bgColor rgb="FFFF0000"/>
                </patternFill>
              </fill>
              <border>
                <left style="thin">
                  <color auto="1"/>
                </left>
                <right style="thin">
                  <color auto="1"/>
                </right>
                <top style="thin">
                  <color auto="1"/>
                </top>
                <bottom style="thin">
                  <color auto="1"/>
                </bottom>
                <vertical/>
                <horizontal/>
              </border>
            </x14:dxf>
          </x14:cfRule>
          <xm:sqref>AJ17</xm:sqref>
        </x14:conditionalFormatting>
        <x14:conditionalFormatting xmlns:xm="http://schemas.microsoft.com/office/excel/2006/main">
          <x14:cfRule type="cellIs" priority="29" operator="equal" id="{D04B1A47-D179-4B10-96E5-C342909C9248}">
            <xm:f>datos!$Y$6</xm:f>
            <x14:dxf>
              <fill>
                <patternFill>
                  <bgColor rgb="FF92D050"/>
                </patternFill>
              </fill>
              <border>
                <left style="thin">
                  <color auto="1"/>
                </left>
                <right style="thin">
                  <color auto="1"/>
                </right>
                <top style="thin">
                  <color auto="1"/>
                </top>
                <bottom style="thin">
                  <color auto="1"/>
                </bottom>
                <vertical/>
                <horizontal/>
              </border>
            </x14:dxf>
          </x14:cfRule>
          <x14:cfRule type="cellIs" priority="30" operator="equal" id="{B6567DC8-4D48-4FB8-B1F5-64B1EC4D7111}">
            <xm:f>datos!$Y$5</xm:f>
            <x14:dxf>
              <fill>
                <patternFill>
                  <bgColor rgb="FFFFFF00"/>
                </patternFill>
              </fill>
              <border>
                <left style="thin">
                  <color auto="1"/>
                </left>
                <right style="thin">
                  <color auto="1"/>
                </right>
                <top style="thin">
                  <color auto="1"/>
                </top>
                <bottom style="thin">
                  <color auto="1"/>
                </bottom>
                <vertical/>
                <horizontal/>
              </border>
            </x14:dxf>
          </x14:cfRule>
          <x14:cfRule type="cellIs" priority="31" operator="equal" id="{4C1E5720-49B6-4565-884E-47356877961B}">
            <xm:f>datos!$Y$4</xm:f>
            <x14:dxf>
              <fill>
                <patternFill>
                  <bgColor theme="5"/>
                </patternFill>
              </fill>
              <border>
                <left style="thin">
                  <color auto="1"/>
                </left>
                <right style="thin">
                  <color auto="1"/>
                </right>
                <top style="thin">
                  <color auto="1"/>
                </top>
                <bottom style="thin">
                  <color auto="1"/>
                </bottom>
                <vertical/>
                <horizontal/>
              </border>
            </x14:dxf>
          </x14:cfRule>
          <x14:cfRule type="cellIs" priority="32" operator="equal" id="{1FFF5205-515C-40B0-BF58-EC51761ECE2E}">
            <xm:f>datos!$Y$3</xm:f>
            <x14:dxf>
              <fill>
                <patternFill>
                  <bgColor rgb="FFFF0000"/>
                </patternFill>
              </fill>
              <border>
                <left style="thin">
                  <color auto="1"/>
                </left>
                <right style="thin">
                  <color auto="1"/>
                </right>
                <top style="thin">
                  <color auto="1"/>
                </top>
                <bottom style="thin">
                  <color auto="1"/>
                </bottom>
                <vertical/>
                <horizontal/>
              </border>
            </x14:dxf>
          </x14:cfRule>
          <xm:sqref>AJ18</xm:sqref>
        </x14:conditionalFormatting>
        <x14:conditionalFormatting xmlns:xm="http://schemas.microsoft.com/office/excel/2006/main">
          <x14:cfRule type="cellIs" priority="24" operator="equal" id="{56B1E51A-F62D-4AEE-8900-43101BCE7F5C}">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25" operator="equal" id="{E1F13C4C-CDB8-4BF3-AAE6-060FDD5965D6}">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26" operator="equal" id="{9C8472BE-111D-4FCC-88CE-7FFD5E9B7F9A}">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27" operator="equal" id="{22B86F26-F7D8-42AE-A9FC-890323E2D9D0}">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28" operator="equal" id="{8C67D140-7C8F-453D-912B-E06CB067988E}">
            <xm:f>datos!$AE$3</xm:f>
            <x14:dxf>
              <fill>
                <patternFill>
                  <bgColor rgb="FF92D050"/>
                </patternFill>
              </fill>
              <border>
                <left style="thin">
                  <color auto="1"/>
                </left>
                <right style="thin">
                  <color auto="1"/>
                </right>
                <top style="thin">
                  <color auto="1"/>
                </top>
                <bottom style="thin">
                  <color auto="1"/>
                </bottom>
                <vertical/>
                <horizontal/>
              </border>
            </x14:dxf>
          </x14:cfRule>
          <xm:sqref>AF19:AF21</xm:sqref>
        </x14:conditionalFormatting>
        <x14:conditionalFormatting xmlns:xm="http://schemas.microsoft.com/office/excel/2006/main">
          <x14:cfRule type="cellIs" priority="51" operator="equal" id="{947D0953-BF59-402D-9A41-38A9533E5D79}">
            <xm:f>datos!$AC$15</xm:f>
            <x14:dxf>
              <fill>
                <patternFill>
                  <bgColor rgb="FFFF0000"/>
                </patternFill>
              </fill>
              <border>
                <left style="thin">
                  <color auto="1"/>
                </left>
                <right style="thin">
                  <color auto="1"/>
                </right>
                <top style="thin">
                  <color auto="1"/>
                </top>
                <bottom style="thin">
                  <color auto="1"/>
                </bottom>
                <vertical/>
                <horizontal/>
              </border>
            </x14:dxf>
          </x14:cfRule>
          <x14:cfRule type="cellIs" priority="52" operator="equal" id="{95F99106-F9E1-477B-8416-41C85F3B70B5}">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53" operator="equal" id="{995C928A-BA58-4529-BA5E-3C0AB0DF3367}">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54" operator="equal" id="{E1653431-A8FD-441B-ADF2-395298B9866C}">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55" operator="equal" id="{96D70F14-1693-417E-BBE5-D39383ACF048}">
            <xm:f>datos!$AC$11</xm:f>
            <x14:dxf>
              <fill>
                <patternFill>
                  <bgColor rgb="FF92D050"/>
                </patternFill>
              </fill>
              <border>
                <left style="thin">
                  <color auto="1"/>
                </left>
                <right style="thin">
                  <color auto="1"/>
                </right>
                <top style="thin">
                  <color auto="1"/>
                </top>
                <bottom style="thin">
                  <color auto="1"/>
                </bottom>
                <vertical/>
                <horizontal/>
              </border>
            </x14:dxf>
          </x14:cfRule>
          <xm:sqref>AH17:AH21</xm:sqref>
        </x14:conditionalFormatting>
        <x14:conditionalFormatting xmlns:xm="http://schemas.microsoft.com/office/excel/2006/main">
          <x14:cfRule type="cellIs" priority="10" operator="equal" id="{D5E13C12-DA72-4395-A1CF-C9F2CB6D76B1}">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1" operator="equal" id="{4FBE6390-FA67-4278-9D9C-E86748E63F20}">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2" operator="equal" id="{1D4374CF-8C10-40C3-B0C3-7E4A6176C897}">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3" operator="equal" id="{68747CF0-C2B4-45A7-AE2F-DC5B56144BC8}">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4" operator="equal" id="{4A10E773-54B8-453B-A12A-856586ECD9C3}">
            <xm:f>datos!$AE$3</xm:f>
            <x14:dxf>
              <fill>
                <patternFill>
                  <bgColor rgb="FF92D050"/>
                </patternFill>
              </fill>
              <border>
                <left style="thin">
                  <color auto="1"/>
                </left>
                <right style="thin">
                  <color auto="1"/>
                </right>
                <top style="thin">
                  <color auto="1"/>
                </top>
                <bottom style="thin">
                  <color auto="1"/>
                </bottom>
                <vertical/>
                <horizontal/>
              </border>
            </x14:dxf>
          </x14:cfRule>
          <xm:sqref>M12 M17</xm:sqref>
        </x14:conditionalFormatting>
        <x14:conditionalFormatting xmlns:xm="http://schemas.microsoft.com/office/excel/2006/main">
          <x14:cfRule type="cellIs" priority="15" operator="equal" id="{ACEF1C88-990E-4AE1-9DF6-B5B155B6EDB5}">
            <xm:f>datos!$AE$7</xm:f>
            <x14:dxf>
              <fill>
                <patternFill>
                  <bgColor rgb="FFFF0000"/>
                </patternFill>
              </fill>
              <border>
                <left style="thin">
                  <color auto="1"/>
                </left>
                <right style="thin">
                  <color auto="1"/>
                </right>
                <top style="thin">
                  <color auto="1"/>
                </top>
                <bottom style="thin">
                  <color auto="1"/>
                </bottom>
                <vertical/>
                <horizontal/>
              </border>
            </x14:dxf>
          </x14:cfRule>
          <x14:cfRule type="cellIs" priority="16" operator="equal" id="{388FBFA9-9977-407E-B31F-941E63062B2D}">
            <xm:f>datos!$AE$6</xm:f>
            <x14:dxf>
              <fill>
                <patternFill>
                  <bgColor rgb="FFFFC000"/>
                </patternFill>
              </fill>
              <border>
                <left style="thin">
                  <color auto="1"/>
                </left>
                <right style="thin">
                  <color auto="1"/>
                </right>
                <top style="thin">
                  <color auto="1"/>
                </top>
                <bottom style="thin">
                  <color auto="1"/>
                </bottom>
                <vertical/>
                <horizontal/>
              </border>
            </x14:dxf>
          </x14:cfRule>
          <x14:cfRule type="cellIs" priority="17" operator="equal" id="{68D6525D-63DC-47DB-B0C1-22224E9B9D42}">
            <xm:f>datos!$AE$5</xm:f>
            <x14:dxf>
              <fill>
                <patternFill>
                  <bgColor rgb="FFFFFF00"/>
                </patternFill>
              </fill>
              <border>
                <left style="thin">
                  <color auto="1"/>
                </left>
                <right style="thin">
                  <color auto="1"/>
                </right>
                <top style="thin">
                  <color auto="1"/>
                </top>
                <bottom style="thin">
                  <color auto="1"/>
                </bottom>
                <vertical/>
                <horizontal/>
              </border>
            </x14:dxf>
          </x14:cfRule>
          <x14:cfRule type="cellIs" priority="18" operator="equal" id="{C83C5291-04D4-4484-B164-44DF10429B66}">
            <xm:f>datos!$AE$4</xm:f>
            <x14:dxf>
              <fill>
                <patternFill>
                  <bgColor rgb="FF00B050"/>
                </patternFill>
              </fill>
              <border>
                <left style="thin">
                  <color auto="1"/>
                </left>
                <right style="thin">
                  <color auto="1"/>
                </right>
                <top style="thin">
                  <color auto="1"/>
                </top>
                <bottom style="thin">
                  <color auto="1"/>
                </bottom>
                <vertical/>
                <horizontal/>
              </border>
            </x14:dxf>
          </x14:cfRule>
          <x14:cfRule type="cellIs" priority="19" operator="equal" id="{54D66D09-2C12-4A0D-99D0-2C9B68975C03}">
            <xm:f>datos!$AE$3</xm:f>
            <x14:dxf>
              <fill>
                <patternFill>
                  <bgColor rgb="FF92D050"/>
                </patternFill>
              </fill>
              <border>
                <left style="thin">
                  <color auto="1"/>
                </left>
                <right style="thin">
                  <color auto="1"/>
                </right>
                <top style="thin">
                  <color auto="1"/>
                </top>
                <bottom style="thin">
                  <color auto="1"/>
                </bottom>
                <vertical/>
                <horizontal/>
              </border>
            </x14:dxf>
          </x14:cfRule>
          <xm:sqref>M5 M7</xm:sqref>
        </x14:conditionalFormatting>
        <x14:conditionalFormatting xmlns:xm="http://schemas.microsoft.com/office/excel/2006/main">
          <x14:cfRule type="cellIs" priority="5" operator="equal" id="{28771225-490C-425B-9DB7-2E0324A601CF}">
            <xm:f>datos!$AC$11</xm:f>
            <x14:dxf>
              <fill>
                <patternFill>
                  <bgColor rgb="FF92D050"/>
                </patternFill>
              </fill>
              <border>
                <left style="thin">
                  <color auto="1"/>
                </left>
                <right style="thin">
                  <color auto="1"/>
                </right>
                <top style="thin">
                  <color auto="1"/>
                </top>
                <bottom style="thin">
                  <color auto="1"/>
                </bottom>
                <vertical/>
                <horizontal/>
              </border>
            </x14:dxf>
          </x14:cfRule>
          <x14:cfRule type="cellIs" priority="6" operator="equal" id="{EC1AE429-9AC4-4B2E-94C4-D53780587306}">
            <xm:f>datos!$AC$12</xm:f>
            <x14:dxf>
              <fill>
                <patternFill>
                  <bgColor rgb="FF00B050"/>
                </patternFill>
              </fill>
              <border>
                <left style="thin">
                  <color auto="1"/>
                </left>
                <right style="thin">
                  <color auto="1"/>
                </right>
                <top style="thin">
                  <color auto="1"/>
                </top>
                <bottom style="thin">
                  <color auto="1"/>
                </bottom>
                <vertical/>
                <horizontal/>
              </border>
            </x14:dxf>
          </x14:cfRule>
          <x14:cfRule type="cellIs" priority="7" operator="equal" id="{18F12C66-8E6F-4150-B9B5-BC1D505C8D2E}">
            <xm:f>datos!$AC$13</xm:f>
            <x14:dxf>
              <fill>
                <patternFill>
                  <bgColor rgb="FFFFFF00"/>
                </patternFill>
              </fill>
              <border>
                <left style="thin">
                  <color auto="1"/>
                </left>
                <right style="thin">
                  <color auto="1"/>
                </right>
                <top style="thin">
                  <color auto="1"/>
                </top>
                <bottom style="thin">
                  <color auto="1"/>
                </bottom>
                <vertical/>
                <horizontal/>
              </border>
            </x14:dxf>
          </x14:cfRule>
          <x14:cfRule type="cellIs" priority="8" operator="equal" id="{5A91C63C-3439-49CB-AF7A-4E684B0D80EC}">
            <xm:f>datos!$AC$14</xm:f>
            <x14:dxf>
              <fill>
                <patternFill>
                  <bgColor rgb="FFFFC000"/>
                </patternFill>
              </fill>
              <border>
                <left style="thin">
                  <color auto="1"/>
                </left>
                <right style="thin">
                  <color auto="1"/>
                </right>
                <top style="thin">
                  <color auto="1"/>
                </top>
                <bottom style="thin">
                  <color auto="1"/>
                </bottom>
                <vertical/>
                <horizontal/>
              </border>
            </x14:dxf>
          </x14:cfRule>
          <x14:cfRule type="cellIs" priority="9" operator="equal" id="{7E6F1469-1822-4D5E-9AA9-52ADF35CCBB0}">
            <xm:f>datos!$AC$15</xm:f>
            <x14:dxf>
              <fill>
                <patternFill>
                  <bgColor rgb="FFFF0000"/>
                </patternFill>
              </fill>
            </x14:dxf>
          </x14:cfRule>
          <xm:sqref>O7 O11:O12 O17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datos!$A$2:$A$5</xm:f>
          </x14:formula1>
          <xm:sqref>C5:C16</xm:sqref>
        </x14:dataValidation>
        <x14:dataValidation type="list" allowBlank="1" showInputMessage="1" showErrorMessage="1">
          <x14:formula1>
            <xm:f>datos!$I$2:$I$3</xm:f>
          </x14:formula1>
          <xm:sqref>AC5:AC21</xm:sqref>
        </x14:dataValidation>
        <x14:dataValidation type="list" allowBlank="1" showInputMessage="1" showErrorMessage="1">
          <x14:formula1>
            <xm:f>datos!$B$2:$B$21</xm:f>
          </x14:formula1>
          <xm:sqref>B5:B21</xm:sqref>
        </x14:dataValidation>
        <x14:dataValidation type="list" allowBlank="1" showInputMessage="1" showErrorMessage="1">
          <x14:formula1>
            <xm:f>datos!$A$2:$A$6</xm:f>
          </x14:formula1>
          <xm:sqref>C17:C21</xm:sqref>
        </x14:dataValidation>
        <x14:dataValidation type="list" allowBlank="1" showInputMessage="1" showErrorMessage="1">
          <x14:formula1>
            <xm:f>datos!$G$2:$G$4</xm:f>
          </x14:formula1>
          <xm:sqref>F5:F21</xm:sqref>
        </x14:dataValidation>
        <x14:dataValidation type="list" allowBlank="1" showInputMessage="1" showErrorMessage="1">
          <x14:formula1>
            <xm:f>datos!$E$2:$E$8</xm:f>
          </x14:formula1>
          <xm:sqref>K5:K21</xm:sqref>
        </x14:dataValidation>
        <x14:dataValidation type="list" allowBlank="1" showInputMessage="1" showErrorMessage="1">
          <x14:formula1>
            <xm:f>datos!$J$2:$J$3</xm:f>
          </x14:formula1>
          <xm:sqref>AD5:AD21</xm:sqref>
        </x14:dataValidation>
        <x14:dataValidation type="list" allowBlank="1" showInputMessage="1" showErrorMessage="1">
          <x14:formula1>
            <xm:f>datos!$N$2:$N$5</xm:f>
          </x14:formula1>
          <xm:sqref>AK5:AK21</xm:sqref>
        </x14:dataValidation>
        <x14:dataValidation type="list" allowBlank="1" showInputMessage="1" showErrorMessage="1">
          <x14:formula1>
            <xm:f>datos!$D$2:$D$12</xm:f>
          </x14:formula1>
          <xm:sqref>J5:J21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
  <sheetViews>
    <sheetView topLeftCell="E19" zoomScale="120" zoomScaleNormal="120" workbookViewId="0">
      <selection activeCell="M5" sqref="M5"/>
    </sheetView>
  </sheetViews>
  <sheetFormatPr baseColWidth="10" defaultRowHeight="15" x14ac:dyDescent="0.25"/>
  <cols>
    <col min="1" max="1" width="67.42578125" customWidth="1"/>
    <col min="2" max="2" width="42.42578125" bestFit="1" customWidth="1"/>
    <col min="3" max="4" width="37.7109375" customWidth="1"/>
    <col min="5" max="5" width="45.5703125" customWidth="1"/>
    <col min="6" max="6" width="56" customWidth="1"/>
    <col min="7" max="7" width="37.7109375" customWidth="1"/>
    <col min="8" max="10" width="15.7109375" customWidth="1"/>
    <col min="11" max="11" width="10.42578125" bestFit="1" customWidth="1"/>
    <col min="12" max="12" width="12.140625" bestFit="1" customWidth="1"/>
    <col min="13" max="13" width="18.28515625" bestFit="1" customWidth="1"/>
    <col min="14" max="14" width="18.28515625" customWidth="1"/>
    <col min="15" max="15" width="24.42578125" bestFit="1" customWidth="1"/>
    <col min="16" max="16" width="23.85546875" customWidth="1"/>
    <col min="17" max="17" width="9.140625" bestFit="1" customWidth="1"/>
    <col min="21" max="21" width="11.85546875" bestFit="1" customWidth="1"/>
    <col min="23" max="23" width="12.7109375" customWidth="1"/>
    <col min="24" max="24" width="7.42578125" customWidth="1"/>
    <col min="27" max="27" width="7.42578125" customWidth="1"/>
    <col min="28" max="28" width="34.85546875" customWidth="1"/>
    <col min="29" max="29" width="13.7109375" customWidth="1"/>
    <col min="30" max="31" width="14.42578125" customWidth="1"/>
    <col min="32" max="32" width="10.140625" customWidth="1"/>
    <col min="33" max="33" width="15.140625" customWidth="1"/>
    <col min="34" max="34" width="13.42578125" customWidth="1"/>
    <col min="35" max="35" width="19.85546875" customWidth="1"/>
    <col min="43" max="43" width="77.7109375" customWidth="1"/>
    <col min="47" max="47" width="16.42578125" bestFit="1" customWidth="1"/>
  </cols>
  <sheetData>
    <row r="1" spans="1:50" ht="38.25" customHeight="1" thickBot="1" x14ac:dyDescent="0.3">
      <c r="A1" s="1" t="s">
        <v>11</v>
      </c>
      <c r="B1" s="1" t="s">
        <v>12</v>
      </c>
      <c r="C1" s="71" t="s">
        <v>91</v>
      </c>
      <c r="D1" s="1" t="s">
        <v>224</v>
      </c>
      <c r="E1" s="1" t="s">
        <v>1</v>
      </c>
      <c r="F1" s="1" t="s">
        <v>63</v>
      </c>
      <c r="G1" s="1" t="s">
        <v>13</v>
      </c>
      <c r="H1" s="6" t="s">
        <v>2</v>
      </c>
      <c r="I1" t="s">
        <v>222</v>
      </c>
      <c r="J1" s="6" t="s">
        <v>7</v>
      </c>
      <c r="K1" s="6" t="s">
        <v>8</v>
      </c>
      <c r="L1" s="6" t="s">
        <v>9</v>
      </c>
      <c r="M1" s="6" t="s">
        <v>10</v>
      </c>
      <c r="N1" s="6" t="s">
        <v>4</v>
      </c>
      <c r="O1" s="6" t="s">
        <v>5</v>
      </c>
      <c r="P1" s="2" t="s">
        <v>14</v>
      </c>
      <c r="Q1" s="9"/>
      <c r="R1" s="9"/>
      <c r="S1" s="11" t="s">
        <v>26</v>
      </c>
      <c r="T1" s="11" t="s">
        <v>15</v>
      </c>
      <c r="U1" s="11" t="s">
        <v>16</v>
      </c>
      <c r="V1" s="11" t="s">
        <v>17</v>
      </c>
      <c r="W1" s="11" t="s">
        <v>18</v>
      </c>
      <c r="AB1" s="555" t="s">
        <v>275</v>
      </c>
      <c r="AC1" s="556"/>
      <c r="AD1" s="556"/>
      <c r="AE1" s="557"/>
      <c r="AG1" s="562" t="s">
        <v>89</v>
      </c>
      <c r="AH1" s="563"/>
      <c r="AI1" s="563"/>
      <c r="AN1" s="564" t="s">
        <v>66</v>
      </c>
      <c r="AO1" s="565"/>
      <c r="AP1" s="565"/>
      <c r="AQ1" s="565"/>
      <c r="AR1" s="566"/>
      <c r="AX1" s="2" t="s">
        <v>183</v>
      </c>
    </row>
    <row r="2" spans="1:50" ht="31.5" thickTop="1" thickBot="1" x14ac:dyDescent="0.3">
      <c r="A2" s="176" t="s">
        <v>258</v>
      </c>
      <c r="B2" s="3" t="s">
        <v>242</v>
      </c>
      <c r="C2" s="81"/>
      <c r="D2" s="174" t="s">
        <v>12</v>
      </c>
      <c r="E2" t="s">
        <v>131</v>
      </c>
      <c r="F2" s="25"/>
      <c r="G2" t="s">
        <v>32</v>
      </c>
      <c r="H2" s="7" t="s">
        <v>36</v>
      </c>
      <c r="I2" t="s">
        <v>49</v>
      </c>
      <c r="J2" s="7" t="s">
        <v>52</v>
      </c>
      <c r="K2" s="7" t="s">
        <v>54</v>
      </c>
      <c r="L2" s="7" t="s">
        <v>56</v>
      </c>
      <c r="M2" s="7" t="s">
        <v>58</v>
      </c>
      <c r="N2" s="7"/>
      <c r="O2" s="7" t="s">
        <v>61</v>
      </c>
      <c r="P2" t="s">
        <v>19</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35</v>
      </c>
      <c r="AC2" s="21" t="s">
        <v>64</v>
      </c>
      <c r="AD2" s="21" t="s">
        <v>9</v>
      </c>
      <c r="AE2" s="34" t="s">
        <v>65</v>
      </c>
      <c r="AG2" s="21" t="s">
        <v>46</v>
      </c>
      <c r="AH2" s="21" t="s">
        <v>36</v>
      </c>
      <c r="AI2" s="21" t="s">
        <v>40</v>
      </c>
      <c r="AN2" s="567" t="s">
        <v>67</v>
      </c>
      <c r="AO2" s="568"/>
      <c r="AP2" s="568"/>
      <c r="AQ2" s="73" t="s">
        <v>68</v>
      </c>
      <c r="AR2" s="55" t="s">
        <v>69</v>
      </c>
      <c r="AX2" t="s">
        <v>184</v>
      </c>
    </row>
    <row r="3" spans="1:50" ht="45" x14ac:dyDescent="0.25">
      <c r="A3" s="77" t="s">
        <v>259</v>
      </c>
      <c r="B3" s="3" t="s">
        <v>243</v>
      </c>
      <c r="C3" s="81"/>
      <c r="D3" s="174" t="s">
        <v>278</v>
      </c>
      <c r="E3" t="s">
        <v>272</v>
      </c>
      <c r="F3" s="40" t="s">
        <v>44</v>
      </c>
      <c r="G3" t="s">
        <v>33</v>
      </c>
      <c r="H3" s="8" t="s">
        <v>0</v>
      </c>
      <c r="I3" t="s">
        <v>50</v>
      </c>
      <c r="J3" s="8" t="s">
        <v>53</v>
      </c>
      <c r="K3" s="8" t="s">
        <v>55</v>
      </c>
      <c r="L3" s="8" t="s">
        <v>57</v>
      </c>
      <c r="M3" s="8" t="s">
        <v>59</v>
      </c>
      <c r="N3" s="7" t="s">
        <v>236</v>
      </c>
      <c r="O3" s="8" t="s">
        <v>62</v>
      </c>
      <c r="P3" t="s">
        <v>20</v>
      </c>
      <c r="Q3" s="11" t="s">
        <v>27</v>
      </c>
      <c r="R3" s="9">
        <f>ROW(Q3)</f>
        <v>3</v>
      </c>
      <c r="S3" s="10" t="s">
        <v>21</v>
      </c>
      <c r="T3" s="10" t="s">
        <v>21</v>
      </c>
      <c r="U3" s="10" t="s">
        <v>21</v>
      </c>
      <c r="V3" s="10" t="s">
        <v>21</v>
      </c>
      <c r="W3" s="10" t="s">
        <v>22</v>
      </c>
      <c r="Y3" s="12" t="s">
        <v>22</v>
      </c>
      <c r="AB3" s="42" t="s">
        <v>237</v>
      </c>
      <c r="AC3" s="22">
        <v>0.2</v>
      </c>
      <c r="AD3" s="9">
        <v>5</v>
      </c>
      <c r="AE3" s="43" t="s">
        <v>30</v>
      </c>
      <c r="AG3" s="9">
        <v>25</v>
      </c>
      <c r="AH3" s="9" t="str">
        <f>VLOOKUP(AI3,datos!$AC$2:$AE$7,3,0)</f>
        <v>Baja</v>
      </c>
      <c r="AI3" s="52">
        <f>+IF(OR(AG3="",AG3=0),"",IF(AG3&lt;=datos!$AD$3,datos!$AC$3,IF(AND(AG3&gt;datos!$AD$3,AG3&lt;=datos!$AD$4),datos!$AC$4,IF(AND(AG3&gt;datos!$AD$4,AG3&lt;=datos!$AD$5),datos!$AC$5,IF(AND(AG3&gt;datos!$AD$5,AG3&lt;=datos!$AD$6),datos!$AC$6,IF(AG3&gt;datos!$AD$7,datos!$AC$7,0))))))</f>
        <v>0.4</v>
      </c>
      <c r="AN3" s="569" t="s">
        <v>70</v>
      </c>
      <c r="AO3" s="571" t="s">
        <v>6</v>
      </c>
      <c r="AP3" s="74" t="s">
        <v>49</v>
      </c>
      <c r="AQ3" s="56" t="s">
        <v>71</v>
      </c>
      <c r="AR3" s="57">
        <v>0.25</v>
      </c>
      <c r="AT3" t="s">
        <v>86</v>
      </c>
      <c r="AU3" t="s">
        <v>87</v>
      </c>
      <c r="AV3" t="s">
        <v>85</v>
      </c>
      <c r="AX3" t="s">
        <v>185</v>
      </c>
    </row>
    <row r="4" spans="1:50" ht="31.5" x14ac:dyDescent="0.25">
      <c r="A4" s="77" t="s">
        <v>260</v>
      </c>
      <c r="B4" s="3" t="s">
        <v>244</v>
      </c>
      <c r="C4" s="81"/>
      <c r="D4" s="174" t="s">
        <v>225</v>
      </c>
      <c r="E4" t="s">
        <v>273</v>
      </c>
      <c r="F4" s="40" t="s">
        <v>45</v>
      </c>
      <c r="G4" t="s">
        <v>34</v>
      </c>
      <c r="I4" t="s">
        <v>51</v>
      </c>
      <c r="N4" s="8" t="s">
        <v>60</v>
      </c>
      <c r="P4" t="s">
        <v>23</v>
      </c>
      <c r="Q4" s="11" t="s">
        <v>28</v>
      </c>
      <c r="R4" s="9">
        <f>ROW(Q4)</f>
        <v>4</v>
      </c>
      <c r="S4" s="10" t="s">
        <v>16</v>
      </c>
      <c r="T4" s="10" t="s">
        <v>16</v>
      </c>
      <c r="U4" s="10" t="s">
        <v>21</v>
      </c>
      <c r="V4" s="10" t="s">
        <v>21</v>
      </c>
      <c r="W4" s="10" t="s">
        <v>22</v>
      </c>
      <c r="Y4" s="13" t="s">
        <v>21</v>
      </c>
      <c r="AB4" s="42" t="s">
        <v>240</v>
      </c>
      <c r="AC4" s="22">
        <v>0.4</v>
      </c>
      <c r="AD4" s="9">
        <v>25</v>
      </c>
      <c r="AE4" s="44" t="s">
        <v>29</v>
      </c>
      <c r="AH4" s="21" t="s">
        <v>40</v>
      </c>
      <c r="AI4" s="21" t="s">
        <v>90</v>
      </c>
      <c r="AN4" s="570"/>
      <c r="AO4" s="572"/>
      <c r="AP4" s="75" t="s">
        <v>50</v>
      </c>
      <c r="AQ4" s="58" t="s">
        <v>72</v>
      </c>
      <c r="AR4" s="59">
        <v>0.15</v>
      </c>
      <c r="AT4" t="s">
        <v>51</v>
      </c>
      <c r="AU4" t="s">
        <v>52</v>
      </c>
      <c r="AV4" s="63">
        <f>IF(AT4="",0,VLOOKUP(AT4,datos!$AP$3:$AR$7,3,0))+IF(AU4="",0,VLOOKUP(AU4,datos!$AP$3:$AR$7,3,0))</f>
        <v>0.35</v>
      </c>
    </row>
    <row r="5" spans="1:50" ht="47.25" customHeight="1" thickBot="1" x14ac:dyDescent="0.3">
      <c r="A5" s="77" t="s">
        <v>261</v>
      </c>
      <c r="B5" s="3" t="s">
        <v>245</v>
      </c>
      <c r="C5" s="81"/>
      <c r="D5" s="174" t="s">
        <v>226</v>
      </c>
      <c r="E5" s="189" t="s">
        <v>274</v>
      </c>
      <c r="F5" s="40" t="s">
        <v>41</v>
      </c>
      <c r="G5" s="5"/>
      <c r="H5" s="5"/>
      <c r="N5" s="8"/>
      <c r="Q5" s="11" t="s">
        <v>31</v>
      </c>
      <c r="R5" s="9">
        <f>ROW(Q5)</f>
        <v>5</v>
      </c>
      <c r="S5" s="10" t="s">
        <v>16</v>
      </c>
      <c r="T5" s="10" t="s">
        <v>16</v>
      </c>
      <c r="U5" s="10" t="s">
        <v>16</v>
      </c>
      <c r="V5" s="10" t="s">
        <v>21</v>
      </c>
      <c r="W5" s="10" t="s">
        <v>22</v>
      </c>
      <c r="Y5" s="14" t="s">
        <v>16</v>
      </c>
      <c r="AB5" s="42" t="s">
        <v>241</v>
      </c>
      <c r="AC5" s="22">
        <v>0.6</v>
      </c>
      <c r="AD5" s="9">
        <v>150</v>
      </c>
      <c r="AE5" s="45" t="s">
        <v>31</v>
      </c>
      <c r="AH5" s="64" t="str">
        <f>+IF(AI5&lt;=datos!$AC$3,datos!$AE$3,IF(AI5&lt;=datos!$AC$4,datos!$AE$4,IF(AI5&lt;=datos!$AC$5,datos!$AE$5,IF(AI5&lt;=datos!$AC$6,datos!$AE$6,IF(AI5&lt;=datos!$AC$7,datos!$AE$7,"")))))</f>
        <v>Baja</v>
      </c>
      <c r="AI5" s="64">
        <v>0.36</v>
      </c>
      <c r="AN5" s="570"/>
      <c r="AO5" s="572"/>
      <c r="AP5" s="75" t="s">
        <v>51</v>
      </c>
      <c r="AQ5" s="58" t="s">
        <v>73</v>
      </c>
      <c r="AR5" s="59">
        <v>0.1</v>
      </c>
    </row>
    <row r="6" spans="1:50" ht="49.5" customHeight="1" x14ac:dyDescent="0.25">
      <c r="A6" s="4" t="s">
        <v>262</v>
      </c>
      <c r="B6" s="3" t="s">
        <v>246</v>
      </c>
      <c r="C6" s="81"/>
      <c r="D6" s="174" t="s">
        <v>227</v>
      </c>
      <c r="E6" t="s">
        <v>279</v>
      </c>
      <c r="F6" s="40" t="s">
        <v>42</v>
      </c>
      <c r="G6" s="5"/>
      <c r="H6" s="5"/>
      <c r="Q6" s="11" t="s">
        <v>29</v>
      </c>
      <c r="R6" s="9">
        <f>ROW(Q6)</f>
        <v>6</v>
      </c>
      <c r="S6" s="10" t="s">
        <v>24</v>
      </c>
      <c r="T6" s="10" t="s">
        <v>16</v>
      </c>
      <c r="U6" s="10" t="s">
        <v>16</v>
      </c>
      <c r="V6" s="10" t="s">
        <v>21</v>
      </c>
      <c r="W6" s="10" t="s">
        <v>22</v>
      </c>
      <c r="Y6" s="15" t="s">
        <v>24</v>
      </c>
      <c r="AB6" s="42" t="s">
        <v>238</v>
      </c>
      <c r="AC6" s="22">
        <v>0.8</v>
      </c>
      <c r="AD6" s="9">
        <v>300</v>
      </c>
      <c r="AE6" s="46" t="s">
        <v>28</v>
      </c>
      <c r="AN6" s="570"/>
      <c r="AO6" s="572" t="s">
        <v>7</v>
      </c>
      <c r="AP6" s="75" t="s">
        <v>52</v>
      </c>
      <c r="AQ6" s="58" t="s">
        <v>74</v>
      </c>
      <c r="AR6" s="59">
        <v>0.25</v>
      </c>
      <c r="AT6" s="79" t="s">
        <v>6</v>
      </c>
      <c r="AU6" s="80" t="s">
        <v>2</v>
      </c>
    </row>
    <row r="7" spans="1:50" ht="46.5" customHeight="1" thickBot="1" x14ac:dyDescent="0.3">
      <c r="A7" s="177" t="s">
        <v>263</v>
      </c>
      <c r="B7" s="3" t="s">
        <v>247</v>
      </c>
      <c r="C7" s="81"/>
      <c r="D7" s="175"/>
      <c r="E7" t="s">
        <v>280</v>
      </c>
      <c r="F7" s="40" t="s">
        <v>43</v>
      </c>
      <c r="G7" s="5"/>
      <c r="H7" s="5"/>
      <c r="Q7" s="11" t="s">
        <v>30</v>
      </c>
      <c r="R7" s="9">
        <f>ROW(Q7)</f>
        <v>7</v>
      </c>
      <c r="S7" s="10" t="s">
        <v>24</v>
      </c>
      <c r="T7" s="10" t="s">
        <v>24</v>
      </c>
      <c r="U7" s="10" t="s">
        <v>16</v>
      </c>
      <c r="V7" s="10" t="s">
        <v>21</v>
      </c>
      <c r="W7" s="10" t="s">
        <v>22</v>
      </c>
      <c r="AB7" s="47" t="s">
        <v>239</v>
      </c>
      <c r="AC7" s="35">
        <v>1</v>
      </c>
      <c r="AD7" s="48">
        <v>300</v>
      </c>
      <c r="AE7" s="49" t="s">
        <v>27</v>
      </c>
      <c r="AN7" s="570"/>
      <c r="AO7" s="572"/>
      <c r="AP7" s="75" t="s">
        <v>53</v>
      </c>
      <c r="AQ7" s="58" t="s">
        <v>75</v>
      </c>
      <c r="AR7" s="59">
        <v>0.15</v>
      </c>
      <c r="AT7" s="65" t="s">
        <v>49</v>
      </c>
      <c r="AU7" s="67" t="s">
        <v>36</v>
      </c>
    </row>
    <row r="8" spans="1:50" ht="32.25" thickBot="1" x14ac:dyDescent="0.3">
      <c r="A8" s="177" t="s">
        <v>264</v>
      </c>
      <c r="B8" s="3" t="s">
        <v>248</v>
      </c>
      <c r="C8" s="81"/>
      <c r="D8" s="174"/>
      <c r="E8" t="s">
        <v>281</v>
      </c>
      <c r="F8" s="78" t="s">
        <v>121</v>
      </c>
      <c r="G8" s="5"/>
      <c r="H8" s="5"/>
      <c r="AN8" s="570" t="s">
        <v>76</v>
      </c>
      <c r="AO8" s="572" t="s">
        <v>8</v>
      </c>
      <c r="AP8" s="75" t="s">
        <v>54</v>
      </c>
      <c r="AQ8" s="58" t="s">
        <v>77</v>
      </c>
      <c r="AR8" s="60" t="s">
        <v>78</v>
      </c>
      <c r="AT8" s="65" t="s">
        <v>50</v>
      </c>
      <c r="AU8" s="67" t="s">
        <v>36</v>
      </c>
    </row>
    <row r="9" spans="1:50" ht="48" thickBot="1" x14ac:dyDescent="0.3">
      <c r="A9" s="177" t="s">
        <v>265</v>
      </c>
      <c r="B9" s="3" t="s">
        <v>249</v>
      </c>
      <c r="C9" s="82"/>
      <c r="D9" s="174"/>
      <c r="E9" s="3" t="s">
        <v>282</v>
      </c>
      <c r="F9" s="78" t="s">
        <v>126</v>
      </c>
      <c r="G9" s="5"/>
      <c r="H9" s="5"/>
      <c r="S9" s="558" t="s">
        <v>25</v>
      </c>
      <c r="T9" s="558"/>
      <c r="U9" s="558"/>
      <c r="AB9" s="559" t="s">
        <v>37</v>
      </c>
      <c r="AC9" s="560"/>
      <c r="AD9" s="561"/>
      <c r="AN9" s="570"/>
      <c r="AO9" s="572"/>
      <c r="AP9" s="75" t="s">
        <v>55</v>
      </c>
      <c r="AQ9" s="58" t="s">
        <v>79</v>
      </c>
      <c r="AR9" s="60" t="s">
        <v>78</v>
      </c>
      <c r="AT9" s="66" t="s">
        <v>51</v>
      </c>
      <c r="AU9" s="68" t="s">
        <v>0</v>
      </c>
    </row>
    <row r="10" spans="1:50" ht="62.25" customHeight="1" x14ac:dyDescent="0.25">
      <c r="A10" s="177" t="s">
        <v>266</v>
      </c>
      <c r="B10" s="3" t="s">
        <v>250</v>
      </c>
      <c r="C10" s="81"/>
      <c r="D10" s="174"/>
      <c r="E10" s="5" t="s">
        <v>283</v>
      </c>
      <c r="F10" s="78" t="s">
        <v>122</v>
      </c>
      <c r="G10" s="5"/>
      <c r="H10" s="5"/>
      <c r="S10" s="53" t="s">
        <v>30</v>
      </c>
      <c r="T10" s="53" t="s">
        <v>26</v>
      </c>
      <c r="U10" s="54" t="str">
        <f ca="1">IFERROR(INDIRECT("datos!"&amp;HLOOKUP(T10,calculo_imp,2,FALSE)&amp;VLOOKUP(S10,calculo_prob,2,FALSE)),"")</f>
        <v>Bajo</v>
      </c>
      <c r="AB10" s="24" t="s">
        <v>38</v>
      </c>
      <c r="AC10" s="25"/>
      <c r="AD10" s="26" t="s">
        <v>36</v>
      </c>
      <c r="AG10" s="21" t="s">
        <v>47</v>
      </c>
      <c r="AH10" s="21" t="s">
        <v>48</v>
      </c>
      <c r="AI10" s="21" t="s">
        <v>36</v>
      </c>
      <c r="AN10" s="570"/>
      <c r="AO10" s="572" t="s">
        <v>9</v>
      </c>
      <c r="AP10" s="75" t="s">
        <v>56</v>
      </c>
      <c r="AQ10" s="58" t="s">
        <v>80</v>
      </c>
      <c r="AR10" s="60" t="s">
        <v>78</v>
      </c>
    </row>
    <row r="11" spans="1:50" ht="45" x14ac:dyDescent="0.25">
      <c r="A11" s="177" t="s">
        <v>267</v>
      </c>
      <c r="B11" s="3" t="s">
        <v>251</v>
      </c>
      <c r="C11" s="81"/>
      <c r="D11" s="5"/>
      <c r="E11" s="5"/>
      <c r="F11" s="78" t="s">
        <v>127</v>
      </c>
      <c r="G11" s="5"/>
      <c r="H11" s="5"/>
      <c r="AA11" s="23"/>
      <c r="AB11" s="27" t="s">
        <v>44</v>
      </c>
      <c r="AC11" s="16" t="s">
        <v>26</v>
      </c>
      <c r="AD11" s="36">
        <v>0.2</v>
      </c>
      <c r="AG11" s="51" t="s">
        <v>44</v>
      </c>
      <c r="AH11" s="50" t="str">
        <f>VLOOKUP(AG11,datos!$AB$10:$AD$21,2,0)</f>
        <v>Leve</v>
      </c>
      <c r="AI11" s="39">
        <f>IF(OR(AG11=datos!$AB$10,AG11=datos!$AB$16),"",VLOOKUP(AG11,datos!$AB$10:$AD$21,3,0))</f>
        <v>0.2</v>
      </c>
      <c r="AN11" s="570"/>
      <c r="AO11" s="572"/>
      <c r="AP11" s="75" t="s">
        <v>57</v>
      </c>
      <c r="AQ11" s="58" t="s">
        <v>81</v>
      </c>
      <c r="AR11" s="60" t="s">
        <v>78</v>
      </c>
    </row>
    <row r="12" spans="1:50" ht="45" x14ac:dyDescent="0.25">
      <c r="A12" s="177" t="s">
        <v>268</v>
      </c>
      <c r="B12" s="3" t="s">
        <v>252</v>
      </c>
      <c r="C12" s="81"/>
      <c r="D12" s="5"/>
      <c r="E12" s="5"/>
      <c r="F12" s="78" t="s">
        <v>123</v>
      </c>
      <c r="G12" s="5"/>
      <c r="H12" s="5"/>
      <c r="AA12" s="23"/>
      <c r="AB12" s="28" t="s">
        <v>45</v>
      </c>
      <c r="AC12" s="17" t="s">
        <v>15</v>
      </c>
      <c r="AD12" s="36">
        <v>0.4</v>
      </c>
      <c r="AH12" s="21" t="s">
        <v>0</v>
      </c>
      <c r="AI12" s="21" t="s">
        <v>88</v>
      </c>
      <c r="AN12" s="570"/>
      <c r="AO12" s="572" t="s">
        <v>10</v>
      </c>
      <c r="AP12" s="75" t="s">
        <v>58</v>
      </c>
      <c r="AQ12" s="58" t="s">
        <v>82</v>
      </c>
      <c r="AR12" s="60" t="s">
        <v>78</v>
      </c>
    </row>
    <row r="13" spans="1:50" ht="32.25" thickBot="1" x14ac:dyDescent="0.3">
      <c r="A13" s="4"/>
      <c r="B13" s="3" t="s">
        <v>253</v>
      </c>
      <c r="C13" s="70"/>
      <c r="D13" s="4" t="s">
        <v>223</v>
      </c>
      <c r="E13" s="5"/>
      <c r="F13" s="40" t="s">
        <v>217</v>
      </c>
      <c r="G13" s="5"/>
      <c r="H13" s="5"/>
      <c r="AA13" s="23"/>
      <c r="AB13" s="28" t="s">
        <v>41</v>
      </c>
      <c r="AC13" s="18" t="s">
        <v>16</v>
      </c>
      <c r="AD13" s="36">
        <v>0.6</v>
      </c>
      <c r="AH13" s="64" t="str">
        <f>+IF(AI13&lt;=datos!$AD$11,datos!$AC$11,IF(AI13&lt;=datos!$AD$12,datos!$AC$12,IF(AI13&lt;=datos!$AD$13,datos!$AC$13,IF(AI13&lt;=datos!$AD$14,datos!$AC$14,IF(AI13&lt;=datos!$AD$15,datos!$AC$15,"")))))</f>
        <v>Catastrófico</v>
      </c>
      <c r="AI13">
        <v>0.81</v>
      </c>
      <c r="AN13" s="573"/>
      <c r="AO13" s="574"/>
      <c r="AP13" s="76" t="s">
        <v>59</v>
      </c>
      <c r="AQ13" s="61" t="s">
        <v>83</v>
      </c>
      <c r="AR13" s="62" t="s">
        <v>78</v>
      </c>
    </row>
    <row r="14" spans="1:50" ht="57" customHeight="1" x14ac:dyDescent="0.25">
      <c r="A14" s="4"/>
      <c r="B14" s="3" t="s">
        <v>254</v>
      </c>
      <c r="C14" s="69"/>
      <c r="D14" s="4"/>
      <c r="E14" s="69"/>
      <c r="F14" s="40" t="s">
        <v>221</v>
      </c>
      <c r="G14" s="5"/>
      <c r="Z14" s="23"/>
      <c r="AB14" s="28" t="s">
        <v>42</v>
      </c>
      <c r="AC14" s="19" t="s">
        <v>17</v>
      </c>
      <c r="AD14" s="36">
        <v>0.8</v>
      </c>
      <c r="AN14" s="554" t="s">
        <v>84</v>
      </c>
      <c r="AO14" s="554"/>
      <c r="AP14" s="554"/>
      <c r="AQ14" s="554"/>
      <c r="AR14" s="554"/>
    </row>
    <row r="15" spans="1:50" ht="60.75" customHeight="1" x14ac:dyDescent="0.25">
      <c r="A15" s="4"/>
      <c r="B15" s="3" t="s">
        <v>255</v>
      </c>
      <c r="C15" s="69"/>
      <c r="D15" s="4"/>
      <c r="E15" s="69"/>
      <c r="F15" s="40" t="s">
        <v>220</v>
      </c>
      <c r="G15" s="5"/>
      <c r="Z15" s="23"/>
      <c r="AB15" s="28" t="s">
        <v>43</v>
      </c>
      <c r="AC15" s="20" t="s">
        <v>18</v>
      </c>
      <c r="AD15" s="36">
        <v>1</v>
      </c>
    </row>
    <row r="16" spans="1:50" ht="61.5" customHeight="1" x14ac:dyDescent="0.25">
      <c r="A16" s="4"/>
      <c r="B16" s="3" t="s">
        <v>256</v>
      </c>
      <c r="C16" s="69"/>
      <c r="D16" s="4"/>
      <c r="E16" s="69"/>
      <c r="F16" s="40" t="s">
        <v>218</v>
      </c>
      <c r="G16" s="5"/>
      <c r="AB16" s="24" t="s">
        <v>39</v>
      </c>
      <c r="AC16" s="29"/>
      <c r="AD16" s="37"/>
    </row>
    <row r="17" spans="1:30" ht="30" x14ac:dyDescent="0.25">
      <c r="A17" s="4"/>
      <c r="B17" s="3" t="s">
        <v>257</v>
      </c>
      <c r="C17" s="69"/>
      <c r="D17" s="4"/>
      <c r="E17" s="69"/>
      <c r="F17" s="40" t="s">
        <v>219</v>
      </c>
      <c r="G17" s="5"/>
      <c r="Z17" s="23"/>
      <c r="AB17" s="30" t="s">
        <v>121</v>
      </c>
      <c r="AC17" s="16" t="s">
        <v>26</v>
      </c>
      <c r="AD17" s="36">
        <v>0.2</v>
      </c>
    </row>
    <row r="18" spans="1:30" ht="75" x14ac:dyDescent="0.25">
      <c r="A18" s="4"/>
      <c r="B18" s="3"/>
      <c r="C18" s="69"/>
      <c r="D18" s="4"/>
      <c r="E18" s="69"/>
      <c r="F18" s="40"/>
      <c r="G18" s="5"/>
      <c r="Z18" s="23"/>
      <c r="AB18" s="31" t="s">
        <v>126</v>
      </c>
      <c r="AC18" s="17" t="s">
        <v>15</v>
      </c>
      <c r="AD18" s="36">
        <v>0.4</v>
      </c>
    </row>
    <row r="19" spans="1:30" ht="45" x14ac:dyDescent="0.25">
      <c r="A19" s="4"/>
      <c r="B19" s="3"/>
      <c r="C19" s="69"/>
      <c r="D19" s="4"/>
      <c r="E19" s="69"/>
      <c r="F19" s="40"/>
      <c r="G19" s="5"/>
      <c r="Z19" s="23"/>
      <c r="AB19" s="31" t="s">
        <v>122</v>
      </c>
      <c r="AC19" s="18" t="s">
        <v>16</v>
      </c>
      <c r="AD19" s="36">
        <v>0.6</v>
      </c>
    </row>
    <row r="20" spans="1:30" ht="60" x14ac:dyDescent="0.25">
      <c r="A20" s="4"/>
      <c r="B20" s="3"/>
      <c r="C20" s="69"/>
      <c r="D20" s="4"/>
      <c r="E20" s="69"/>
      <c r="F20" s="72"/>
      <c r="G20" s="5"/>
      <c r="Z20" s="23"/>
      <c r="AB20" s="31" t="s">
        <v>127</v>
      </c>
      <c r="AC20" s="19" t="s">
        <v>17</v>
      </c>
      <c r="AD20" s="36">
        <v>0.8</v>
      </c>
    </row>
    <row r="21" spans="1:30" ht="45.75" thickBot="1" x14ac:dyDescent="0.3">
      <c r="A21" s="4"/>
      <c r="B21" s="3"/>
      <c r="C21" s="69"/>
      <c r="D21" s="4"/>
      <c r="E21" s="69"/>
      <c r="F21" s="72"/>
      <c r="G21" s="5"/>
      <c r="Z21" s="23"/>
      <c r="AB21" s="32" t="s">
        <v>123</v>
      </c>
      <c r="AC21" s="33" t="s">
        <v>18</v>
      </c>
      <c r="AD21" s="38">
        <v>1</v>
      </c>
    </row>
    <row r="22" spans="1:30" x14ac:dyDescent="0.25">
      <c r="A22" s="4"/>
      <c r="B22" s="4"/>
      <c r="C22" s="4"/>
      <c r="D22" s="4"/>
      <c r="E22" s="4"/>
      <c r="F22" s="4"/>
      <c r="G22" s="4"/>
    </row>
  </sheetData>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dxfId="44" priority="30" operator="equal">
      <formula>$Y$6</formula>
    </cfRule>
    <cfRule type="cellIs" dxfId="43" priority="31" operator="equal">
      <formula>$Y$5</formula>
    </cfRule>
    <cfRule type="cellIs" dxfId="42" priority="32" operator="equal">
      <formula>$Y$4</formula>
    </cfRule>
    <cfRule type="cellIs" dxfId="41" priority="33" operator="equal">
      <formula>$Y$3</formula>
    </cfRule>
  </conditionalFormatting>
  <conditionalFormatting sqref="U10">
    <cfRule type="cellIs" dxfId="40" priority="26" operator="equal">
      <formula>$Y$6</formula>
    </cfRule>
    <cfRule type="cellIs" dxfId="39" priority="27" operator="equal">
      <formula>$Y$5</formula>
    </cfRule>
    <cfRule type="cellIs" dxfId="38" priority="28" operator="equal">
      <formula>$Y$4</formula>
    </cfRule>
    <cfRule type="cellIs" dxfId="37" priority="29" operator="equal">
      <formula>$Y$3</formula>
    </cfRule>
  </conditionalFormatting>
  <conditionalFormatting sqref="AH3">
    <cfRule type="cellIs" dxfId="36" priority="11" operator="equal">
      <formula>$AE$7</formula>
    </cfRule>
    <cfRule type="cellIs" dxfId="35" priority="12" operator="equal">
      <formula>$AE$6</formula>
    </cfRule>
    <cfRule type="cellIs" dxfId="34" priority="13" operator="equal">
      <formula>$AE$5</formula>
    </cfRule>
    <cfRule type="cellIs" dxfId="33" priority="14" operator="equal">
      <formula>$AE$4</formula>
    </cfRule>
    <cfRule type="cellIs" dxfId="32" priority="15" operator="equal">
      <formula>$AE$3</formula>
    </cfRule>
  </conditionalFormatting>
  <conditionalFormatting sqref="AH5">
    <cfRule type="cellIs" dxfId="31" priority="6" operator="equal">
      <formula>$AE$7</formula>
    </cfRule>
    <cfRule type="cellIs" dxfId="30" priority="7" operator="equal">
      <formula>$AE$6</formula>
    </cfRule>
    <cfRule type="cellIs" dxfId="29" priority="8" operator="equal">
      <formula>$AE$5</formula>
    </cfRule>
    <cfRule type="cellIs" dxfId="28" priority="9" operator="equal">
      <formula>$AE$4</formula>
    </cfRule>
    <cfRule type="cellIs" dxfId="27" priority="10" operator="equal">
      <formula>$AE$3</formula>
    </cfRule>
  </conditionalFormatting>
  <conditionalFormatting sqref="AH11">
    <cfRule type="cellIs" dxfId="26" priority="107" operator="equal">
      <formula>$AC$11</formula>
    </cfRule>
    <cfRule type="cellIs" dxfId="25" priority="108" operator="equal">
      <formula>$AC$12</formula>
    </cfRule>
    <cfRule type="cellIs" dxfId="24" priority="109" operator="equal">
      <formula>$AC$13</formula>
    </cfRule>
    <cfRule type="cellIs" dxfId="23" priority="110" operator="equal">
      <formula>$AC$14</formula>
    </cfRule>
    <cfRule type="cellIs" dxfId="22" priority="111" operator="equal">
      <formula>$AC$15</formula>
    </cfRule>
  </conditionalFormatting>
  <conditionalFormatting sqref="AH13">
    <cfRule type="cellIs" dxfId="21" priority="112" operator="equal">
      <formula>$AC$15</formula>
    </cfRule>
    <cfRule type="cellIs" dxfId="20" priority="113" operator="equal">
      <formula>$AC$14</formula>
    </cfRule>
    <cfRule type="cellIs" dxfId="19" priority="114" operator="equal">
      <formula>$AC$13</formula>
    </cfRule>
    <cfRule type="cellIs" dxfId="18" priority="115" operator="equal">
      <formula>$AC$12</formula>
    </cfRule>
    <cfRule type="cellIs" dxfId="17" priority="116"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ageMargins left="0.7" right="0.7" top="0.75" bottom="0.75" header="0.3" footer="0.3"/>
  <pageSetup orientation="portrait" horizontalDpi="4294967294" verticalDpi="4294967294"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27C8951AE48874AACB4E37AE0D1F385" ma:contentTypeVersion="13" ma:contentTypeDescription="Crear nuevo documento." ma:contentTypeScope="" ma:versionID="911817f60c033b8b75f5b12bbff02710">
  <xsd:schema xmlns:xsd="http://www.w3.org/2001/XMLSchema" xmlns:xs="http://www.w3.org/2001/XMLSchema" xmlns:p="http://schemas.microsoft.com/office/2006/metadata/properties" xmlns:ns3="50eff269-fa68-45fc-8f3c-134ded80e6db" xmlns:ns4="069537d0-7c7d-423c-ad01-43cd155efdff" targetNamespace="http://schemas.microsoft.com/office/2006/metadata/properties" ma:root="true" ma:fieldsID="1e89f659a2502588d4b9c8127a3c9ccb" ns3:_="" ns4:_="">
    <xsd:import namespace="50eff269-fa68-45fc-8f3c-134ded80e6db"/>
    <xsd:import namespace="069537d0-7c7d-423c-ad01-43cd155efd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ff269-fa68-45fc-8f3c-134ded80e6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9537d0-7c7d-423c-ad01-43cd155efdff"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BF7DFF-C351-4A90-87CF-0024A014E1D8}">
  <ds:schemaRefs>
    <ds:schemaRef ds:uri="http://schemas.microsoft.com/sharepoint/v3/contenttype/forms"/>
  </ds:schemaRefs>
</ds:datastoreItem>
</file>

<file path=customXml/itemProps2.xml><?xml version="1.0" encoding="utf-8"?>
<ds:datastoreItem xmlns:ds="http://schemas.openxmlformats.org/officeDocument/2006/customXml" ds:itemID="{CA92F47F-EB09-4D2C-B559-4D5402937706}">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www.w3.org/XML/1998/namespace"/>
    <ds:schemaRef ds:uri="http://schemas.microsoft.com/office/infopath/2007/PartnerControls"/>
    <ds:schemaRef ds:uri="069537d0-7c7d-423c-ad01-43cd155efdff"/>
    <ds:schemaRef ds:uri="50eff269-fa68-45fc-8f3c-134ded80e6db"/>
  </ds:schemaRefs>
</ds:datastoreItem>
</file>

<file path=customXml/itemProps3.xml><?xml version="1.0" encoding="utf-8"?>
<ds:datastoreItem xmlns:ds="http://schemas.openxmlformats.org/officeDocument/2006/customXml" ds:itemID="{0C638478-8663-4411-BCDC-67947D93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ff269-fa68-45fc-8f3c-134ded80e6db"/>
    <ds:schemaRef ds:uri="069537d0-7c7d-423c-ad01-43cd155ef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Mapa de Riesgos de Gestión</vt:lpstr>
      <vt:lpstr>Mapa de Riesgos Corrupción</vt:lpstr>
      <vt:lpstr>datos</vt:lpstr>
      <vt:lpstr>calculo_imp</vt:lpstr>
      <vt:lpstr>calculo_prob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Muñoz, Lewis Jhossimar</dc:creator>
  <cp:lastModifiedBy>Alejandra</cp:lastModifiedBy>
  <dcterms:created xsi:type="dcterms:W3CDTF">2021-02-10T16:24:02Z</dcterms:created>
  <dcterms:modified xsi:type="dcterms:W3CDTF">2022-09-23T20:38:22Z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0x010100427C8951AE48874AACB4E37AE0D1F385</vt:lpwstr>
  </property>
</Properties>
</file>